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6\Desktop\2024-09-26 medziaga\"/>
    </mc:Choice>
  </mc:AlternateContent>
  <bookViews>
    <workbookView xWindow="-108" yWindow="-108" windowWidth="23256" windowHeight="12576" activeTab="1"/>
  </bookViews>
  <sheets>
    <sheet name="2 lent." sheetId="13" r:id="rId1"/>
    <sheet name="3 lent." sheetId="11" r:id="rId2"/>
    <sheet name="Priemonių vykdytojų kodai" sheetId="15" r:id="rId3"/>
  </sheets>
  <definedNames>
    <definedName name="_xlnm.Print_Titles" localSheetId="0">'2 lent.'!$5:$6</definedName>
    <definedName name="_xlnm.Print_Titles" localSheetId="1">'3 lent.'!$5:$6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03" i="11" l="1"/>
  <c r="C396" i="13"/>
  <c r="C375" i="13"/>
  <c r="C380" i="13"/>
  <c r="C377" i="13"/>
  <c r="E1132" i="11"/>
  <c r="D1132" i="11"/>
  <c r="C1132" i="11"/>
  <c r="L1131" i="11"/>
  <c r="K1131" i="11"/>
  <c r="J1131" i="11"/>
  <c r="L1130" i="11"/>
  <c r="K1130" i="11"/>
  <c r="J1130" i="11"/>
  <c r="L1129" i="11"/>
  <c r="K1129" i="11"/>
  <c r="J1129" i="11"/>
  <c r="L1128" i="11"/>
  <c r="K1128" i="11"/>
  <c r="J1128" i="11"/>
  <c r="L1127" i="11"/>
  <c r="L1132" i="11" s="1"/>
  <c r="K1127" i="11"/>
  <c r="K1132" i="11" s="1"/>
  <c r="J1127" i="11"/>
  <c r="J1132" i="11" s="1"/>
  <c r="E1126" i="11"/>
  <c r="D1126" i="11"/>
  <c r="C1126" i="11"/>
  <c r="E1120" i="11"/>
  <c r="D1120" i="11"/>
  <c r="C1120" i="11"/>
  <c r="E1114" i="11"/>
  <c r="D1114" i="11"/>
  <c r="C1114" i="11"/>
  <c r="E1106" i="11"/>
  <c r="D1106" i="11"/>
  <c r="C1106" i="11"/>
  <c r="E1100" i="11"/>
  <c r="D1100" i="11"/>
  <c r="C1100" i="11"/>
  <c r="E1094" i="11"/>
  <c r="D1094" i="11"/>
  <c r="C1094" i="11"/>
  <c r="E1088" i="11"/>
  <c r="D1088" i="11"/>
  <c r="C1088" i="11"/>
  <c r="E1082" i="11"/>
  <c r="D1082" i="11"/>
  <c r="C1082" i="11"/>
  <c r="E1076" i="11"/>
  <c r="D1076" i="11"/>
  <c r="C1076" i="11"/>
  <c r="E1068" i="11"/>
  <c r="D1068" i="11"/>
  <c r="C1068" i="11"/>
  <c r="E1062" i="11"/>
  <c r="D1062" i="11"/>
  <c r="C1062" i="11"/>
  <c r="E1056" i="11"/>
  <c r="D1056" i="11"/>
  <c r="C1056" i="11"/>
  <c r="E1050" i="11"/>
  <c r="D1050" i="11"/>
  <c r="C1050" i="11"/>
  <c r="E1042" i="11"/>
  <c r="D1042" i="11"/>
  <c r="C1042" i="11"/>
  <c r="E1036" i="11"/>
  <c r="D1036" i="11"/>
  <c r="C1036" i="11"/>
  <c r="E1030" i="11"/>
  <c r="D1030" i="11"/>
  <c r="C1030" i="11"/>
  <c r="E1024" i="11"/>
  <c r="D1024" i="11"/>
  <c r="C1024" i="11"/>
  <c r="E1015" i="11"/>
  <c r="D1015" i="11"/>
  <c r="C1015" i="11"/>
  <c r="E1009" i="11"/>
  <c r="D1009" i="11"/>
  <c r="C1009" i="11"/>
  <c r="E1001" i="11"/>
  <c r="D1001" i="11"/>
  <c r="C1001" i="11"/>
  <c r="E993" i="11"/>
  <c r="D993" i="11"/>
  <c r="C993" i="11"/>
  <c r="E985" i="11"/>
  <c r="D985" i="11"/>
  <c r="C985" i="11"/>
  <c r="E979" i="11"/>
  <c r="D979" i="11"/>
  <c r="C979" i="11"/>
  <c r="E971" i="11"/>
  <c r="E1135" i="11" s="1"/>
  <c r="E1134" i="11" s="1"/>
  <c r="D971" i="11"/>
  <c r="D1135" i="11" s="1"/>
  <c r="D1134" i="11" s="1"/>
  <c r="C971" i="11"/>
  <c r="C1135" i="11" s="1"/>
  <c r="C1134" i="11" s="1"/>
  <c r="C236" i="13" l="1"/>
  <c r="E393" i="13"/>
  <c r="D393" i="13"/>
  <c r="C393" i="13"/>
  <c r="E390" i="13"/>
  <c r="D390" i="13"/>
  <c r="D375" i="13" s="1"/>
  <c r="D396" i="13" s="1"/>
  <c r="D398" i="13" s="1"/>
  <c r="C390" i="13"/>
  <c r="E380" i="13"/>
  <c r="D380" i="13"/>
  <c r="E377" i="13"/>
  <c r="D377" i="13"/>
  <c r="E375" i="13"/>
  <c r="E396" i="13" s="1"/>
  <c r="E398" i="13" s="1"/>
  <c r="J1501" i="11" l="1"/>
  <c r="J1500" i="11"/>
  <c r="J1499" i="11"/>
  <c r="J1498" i="11"/>
  <c r="J1497" i="11"/>
  <c r="J1496" i="11"/>
  <c r="J1495" i="11"/>
  <c r="J1494" i="11"/>
  <c r="D58" i="11" l="1"/>
  <c r="J899" i="11"/>
  <c r="E688" i="11"/>
  <c r="D688" i="11"/>
  <c r="C688" i="11"/>
  <c r="J687" i="11"/>
  <c r="E680" i="11"/>
  <c r="D680" i="11"/>
  <c r="C680" i="11"/>
  <c r="E679" i="11"/>
  <c r="D679" i="11"/>
  <c r="C679" i="11"/>
  <c r="E678" i="11"/>
  <c r="D678" i="11"/>
  <c r="C678" i="11"/>
  <c r="E677" i="11"/>
  <c r="D677" i="11"/>
  <c r="C677" i="11"/>
  <c r="E676" i="11"/>
  <c r="D676" i="11"/>
  <c r="C676" i="11"/>
  <c r="E666" i="11"/>
  <c r="D666" i="11"/>
  <c r="C666" i="11"/>
  <c r="E660" i="11"/>
  <c r="D660" i="11"/>
  <c r="C660" i="11"/>
  <c r="E654" i="11"/>
  <c r="D654" i="11"/>
  <c r="C654" i="11"/>
  <c r="E648" i="11"/>
  <c r="D648" i="11"/>
  <c r="C648" i="11"/>
  <c r="E642" i="11"/>
  <c r="D642" i="11"/>
  <c r="C642" i="11"/>
  <c r="E635" i="11"/>
  <c r="D635" i="11"/>
  <c r="C635" i="11"/>
  <c r="E634" i="11"/>
  <c r="D634" i="11"/>
  <c r="C634" i="11"/>
  <c r="E633" i="11"/>
  <c r="D633" i="11"/>
  <c r="C633" i="11"/>
  <c r="E632" i="11"/>
  <c r="D632" i="11"/>
  <c r="C632" i="11"/>
  <c r="E631" i="11"/>
  <c r="D631" i="11"/>
  <c r="C631" i="11"/>
  <c r="E627" i="11"/>
  <c r="D627" i="11"/>
  <c r="C627" i="11"/>
  <c r="E621" i="11"/>
  <c r="D621" i="11"/>
  <c r="C621" i="11"/>
  <c r="E615" i="11"/>
  <c r="D615" i="11"/>
  <c r="C615" i="11"/>
  <c r="E609" i="11"/>
  <c r="D609" i="11"/>
  <c r="C609" i="11"/>
  <c r="E603" i="11"/>
  <c r="D603" i="11"/>
  <c r="C603" i="11"/>
  <c r="E597" i="11"/>
  <c r="D597" i="11"/>
  <c r="C597" i="11"/>
  <c r="E591" i="11"/>
  <c r="D591" i="11"/>
  <c r="C591" i="11"/>
  <c r="E585" i="11"/>
  <c r="D585" i="11"/>
  <c r="C585" i="11"/>
  <c r="E578" i="11"/>
  <c r="D578" i="11"/>
  <c r="C578" i="11"/>
  <c r="E577" i="11"/>
  <c r="D577" i="11"/>
  <c r="C577" i="11"/>
  <c r="E576" i="11"/>
  <c r="D576" i="11"/>
  <c r="C576" i="11"/>
  <c r="E575" i="11"/>
  <c r="D575" i="11"/>
  <c r="C575" i="11"/>
  <c r="E574" i="11"/>
  <c r="D574" i="11"/>
  <c r="C574" i="11"/>
  <c r="E564" i="11"/>
  <c r="D564" i="11"/>
  <c r="C564" i="11"/>
  <c r="E558" i="11"/>
  <c r="D558" i="11"/>
  <c r="C557" i="11"/>
  <c r="C556" i="11"/>
  <c r="C555" i="11"/>
  <c r="C554" i="11"/>
  <c r="C553" i="11"/>
  <c r="E513" i="11"/>
  <c r="D513" i="11"/>
  <c r="C513" i="11"/>
  <c r="E507" i="11"/>
  <c r="D507" i="11"/>
  <c r="C507" i="11"/>
  <c r="E501" i="11"/>
  <c r="D501" i="11"/>
  <c r="C501" i="11"/>
  <c r="E495" i="11"/>
  <c r="D495" i="11"/>
  <c r="C495" i="11"/>
  <c r="E489" i="11"/>
  <c r="D489" i="11"/>
  <c r="C489" i="11"/>
  <c r="E482" i="11"/>
  <c r="D482" i="11"/>
  <c r="C482" i="11"/>
  <c r="E476" i="11"/>
  <c r="D476" i="11"/>
  <c r="C476" i="11"/>
  <c r="C469" i="11"/>
  <c r="E468" i="11"/>
  <c r="D468" i="11"/>
  <c r="C468" i="11"/>
  <c r="E467" i="11"/>
  <c r="D467" i="11"/>
  <c r="C467" i="11"/>
  <c r="E466" i="11"/>
  <c r="D466" i="11"/>
  <c r="C466" i="11"/>
  <c r="E465" i="11"/>
  <c r="D465" i="11"/>
  <c r="C465" i="11"/>
  <c r="E464" i="11"/>
  <c r="D464" i="11"/>
  <c r="C464" i="11"/>
  <c r="E455" i="11"/>
  <c r="D455" i="11"/>
  <c r="C455" i="11"/>
  <c r="E448" i="11"/>
  <c r="D448" i="11"/>
  <c r="C448" i="11"/>
  <c r="E447" i="11"/>
  <c r="D447" i="11"/>
  <c r="C447" i="11"/>
  <c r="E446" i="11"/>
  <c r="D446" i="11"/>
  <c r="C446" i="11"/>
  <c r="E445" i="11"/>
  <c r="D445" i="11"/>
  <c r="C445" i="11"/>
  <c r="E444" i="11"/>
  <c r="D444" i="11"/>
  <c r="C444" i="11"/>
  <c r="E441" i="11"/>
  <c r="D441" i="11"/>
  <c r="C441" i="11"/>
  <c r="E434" i="11"/>
  <c r="D434" i="11"/>
  <c r="C434" i="11"/>
  <c r="E433" i="11"/>
  <c r="D433" i="11"/>
  <c r="C433" i="11"/>
  <c r="E432" i="11"/>
  <c r="D432" i="11"/>
  <c r="C432" i="11"/>
  <c r="E431" i="11"/>
  <c r="D431" i="11"/>
  <c r="C431" i="11"/>
  <c r="E430" i="11"/>
  <c r="D430" i="11"/>
  <c r="C430" i="11"/>
  <c r="E426" i="11"/>
  <c r="D426" i="11"/>
  <c r="C426" i="11"/>
  <c r="E419" i="11"/>
  <c r="D419" i="11"/>
  <c r="C419" i="11"/>
  <c r="E418" i="11"/>
  <c r="D418" i="11"/>
  <c r="C418" i="11"/>
  <c r="E417" i="11"/>
  <c r="D417" i="11"/>
  <c r="C417" i="11"/>
  <c r="E416" i="11"/>
  <c r="D416" i="11"/>
  <c r="C416" i="11"/>
  <c r="E415" i="11"/>
  <c r="D415" i="11"/>
  <c r="C415" i="11"/>
  <c r="E412" i="11"/>
  <c r="D412" i="11"/>
  <c r="C412" i="11"/>
  <c r="E406" i="11"/>
  <c r="D406" i="11"/>
  <c r="C406" i="11"/>
  <c r="E400" i="11"/>
  <c r="D400" i="11"/>
  <c r="C400" i="11"/>
  <c r="E393" i="11"/>
  <c r="D393" i="11"/>
  <c r="C393" i="11"/>
  <c r="E392" i="11"/>
  <c r="D392" i="11"/>
  <c r="C392" i="11"/>
  <c r="E391" i="11"/>
  <c r="D391" i="11"/>
  <c r="C391" i="11"/>
  <c r="E390" i="11"/>
  <c r="D390" i="11"/>
  <c r="C390" i="11"/>
  <c r="E389" i="11"/>
  <c r="D389" i="11"/>
  <c r="C389" i="11"/>
  <c r="E380" i="11"/>
  <c r="D380" i="11"/>
  <c r="C380" i="11"/>
  <c r="E374" i="11"/>
  <c r="D374" i="11"/>
  <c r="C374" i="11"/>
  <c r="E368" i="11"/>
  <c r="D368" i="11"/>
  <c r="C368" i="11"/>
  <c r="E361" i="11"/>
  <c r="D361" i="11"/>
  <c r="C361" i="11"/>
  <c r="E355" i="11"/>
  <c r="D355" i="11"/>
  <c r="C355" i="11"/>
  <c r="E348" i="11"/>
  <c r="D348" i="11"/>
  <c r="C348" i="11"/>
  <c r="E342" i="11"/>
  <c r="D342" i="11"/>
  <c r="C342" i="11"/>
  <c r="E335" i="11"/>
  <c r="D335" i="11"/>
  <c r="C335" i="11"/>
  <c r="E334" i="11"/>
  <c r="D334" i="11"/>
  <c r="C334" i="11"/>
  <c r="E333" i="11"/>
  <c r="D333" i="11"/>
  <c r="C333" i="11"/>
  <c r="E332" i="11"/>
  <c r="D332" i="11"/>
  <c r="C332" i="11"/>
  <c r="E331" i="11"/>
  <c r="D331" i="11"/>
  <c r="C331" i="11"/>
  <c r="E330" i="11"/>
  <c r="D330" i="11"/>
  <c r="C330" i="11"/>
  <c r="E326" i="11"/>
  <c r="D326" i="11"/>
  <c r="C326" i="11"/>
  <c r="E320" i="11"/>
  <c r="D320" i="11"/>
  <c r="C320" i="11"/>
  <c r="E313" i="11"/>
  <c r="D313" i="11"/>
  <c r="C313" i="11"/>
  <c r="E307" i="11"/>
  <c r="D307" i="11"/>
  <c r="C307" i="11"/>
  <c r="E301" i="11"/>
  <c r="D301" i="11"/>
  <c r="C301" i="11"/>
  <c r="E295" i="11"/>
  <c r="D295" i="11"/>
  <c r="C295" i="11"/>
  <c r="E289" i="11"/>
  <c r="D289" i="11"/>
  <c r="C289" i="11"/>
  <c r="E283" i="11"/>
  <c r="D283" i="11"/>
  <c r="C283" i="11"/>
  <c r="E277" i="11"/>
  <c r="D277" i="11"/>
  <c r="C277" i="11"/>
  <c r="E271" i="11"/>
  <c r="D271" i="11"/>
  <c r="C271" i="11"/>
  <c r="C264" i="11"/>
  <c r="E263" i="11"/>
  <c r="D263" i="11"/>
  <c r="C263" i="11"/>
  <c r="E262" i="11"/>
  <c r="D262" i="11"/>
  <c r="C262" i="11"/>
  <c r="E261" i="11"/>
  <c r="D261" i="11"/>
  <c r="C261" i="11"/>
  <c r="E260" i="11"/>
  <c r="D260" i="11"/>
  <c r="C260" i="11"/>
  <c r="E259" i="11"/>
  <c r="D259" i="11"/>
  <c r="C259" i="11"/>
  <c r="E255" i="11"/>
  <c r="D255" i="11"/>
  <c r="C255" i="11"/>
  <c r="E248" i="11"/>
  <c r="D248" i="11"/>
  <c r="C248" i="11"/>
  <c r="E247" i="11"/>
  <c r="D247" i="11"/>
  <c r="C247" i="11"/>
  <c r="E246" i="11"/>
  <c r="D246" i="11"/>
  <c r="C246" i="11"/>
  <c r="E245" i="11"/>
  <c r="D245" i="11"/>
  <c r="C245" i="11"/>
  <c r="E244" i="11"/>
  <c r="D244" i="11"/>
  <c r="C244" i="11"/>
  <c r="E217" i="11"/>
  <c r="D217" i="11"/>
  <c r="C217" i="11"/>
  <c r="E211" i="11"/>
  <c r="D211" i="11"/>
  <c r="C211" i="11"/>
  <c r="E204" i="11"/>
  <c r="D204" i="11"/>
  <c r="C204" i="11"/>
  <c r="E198" i="11"/>
  <c r="D198" i="11"/>
  <c r="C198" i="11"/>
  <c r="E191" i="11"/>
  <c r="D191" i="11"/>
  <c r="C191" i="11"/>
  <c r="E190" i="11"/>
  <c r="D190" i="11"/>
  <c r="C190" i="11"/>
  <c r="E189" i="11"/>
  <c r="D189" i="11"/>
  <c r="C189" i="11"/>
  <c r="E188" i="11"/>
  <c r="D188" i="11"/>
  <c r="C188" i="11"/>
  <c r="E187" i="11"/>
  <c r="D187" i="11"/>
  <c r="C187" i="11"/>
  <c r="E186" i="11"/>
  <c r="D186" i="11"/>
  <c r="C186" i="11"/>
  <c r="E185" i="11"/>
  <c r="D185" i="11"/>
  <c r="C185" i="11"/>
  <c r="E177" i="11"/>
  <c r="D177" i="11"/>
  <c r="C177" i="11"/>
  <c r="E176" i="11"/>
  <c r="D176" i="11"/>
  <c r="C176" i="11"/>
  <c r="E175" i="11"/>
  <c r="D175" i="11"/>
  <c r="C175" i="11"/>
  <c r="E174" i="11"/>
  <c r="D174" i="11"/>
  <c r="C174" i="11"/>
  <c r="E173" i="11"/>
  <c r="D173" i="11"/>
  <c r="C173" i="11"/>
  <c r="E172" i="11"/>
  <c r="D172" i="11"/>
  <c r="C172" i="11"/>
  <c r="E168" i="11"/>
  <c r="D168" i="11"/>
  <c r="C168" i="11"/>
  <c r="E162" i="11"/>
  <c r="D162" i="11"/>
  <c r="C162" i="11"/>
  <c r="E156" i="11"/>
  <c r="D156" i="11"/>
  <c r="C156" i="11"/>
  <c r="E150" i="11"/>
  <c r="D150" i="11"/>
  <c r="C150" i="11"/>
  <c r="E144" i="11"/>
  <c r="D144" i="11"/>
  <c r="C144" i="11"/>
  <c r="E137" i="11"/>
  <c r="D137" i="11"/>
  <c r="C137" i="11"/>
  <c r="E136" i="11"/>
  <c r="D136" i="11"/>
  <c r="C136" i="11"/>
  <c r="E135" i="11"/>
  <c r="D135" i="11"/>
  <c r="C135" i="11"/>
  <c r="E134" i="11"/>
  <c r="D134" i="11"/>
  <c r="C134" i="11"/>
  <c r="E133" i="11"/>
  <c r="D133" i="11"/>
  <c r="C133" i="11"/>
  <c r="E132" i="11"/>
  <c r="D132" i="11"/>
  <c r="C132" i="11"/>
  <c r="E126" i="11"/>
  <c r="D126" i="11"/>
  <c r="C126" i="11"/>
  <c r="E120" i="11"/>
  <c r="D120" i="11"/>
  <c r="C120" i="11"/>
  <c r="E113" i="11"/>
  <c r="D113" i="11"/>
  <c r="C113" i="11"/>
  <c r="E112" i="11"/>
  <c r="D112" i="11"/>
  <c r="C112" i="11"/>
  <c r="E111" i="11"/>
  <c r="D111" i="11"/>
  <c r="C111" i="11"/>
  <c r="E110" i="11"/>
  <c r="D110" i="11"/>
  <c r="C110" i="11"/>
  <c r="E109" i="11"/>
  <c r="D109" i="11"/>
  <c r="C109" i="11"/>
  <c r="E105" i="11"/>
  <c r="D105" i="11"/>
  <c r="C105" i="11"/>
  <c r="E98" i="11"/>
  <c r="D98" i="11"/>
  <c r="C98" i="11"/>
  <c r="E91" i="11"/>
  <c r="D91" i="11"/>
  <c r="C91" i="11"/>
  <c r="E90" i="11"/>
  <c r="D90" i="11"/>
  <c r="C90" i="11"/>
  <c r="E89" i="11"/>
  <c r="D89" i="11"/>
  <c r="C89" i="11"/>
  <c r="E88" i="11"/>
  <c r="D88" i="11"/>
  <c r="C88" i="11"/>
  <c r="E87" i="11"/>
  <c r="D87" i="11"/>
  <c r="C87" i="11"/>
  <c r="E86" i="11"/>
  <c r="D86" i="11"/>
  <c r="C86" i="11"/>
  <c r="E85" i="11"/>
  <c r="D85" i="11"/>
  <c r="C85" i="11"/>
  <c r="E79" i="11"/>
  <c r="D79" i="11"/>
  <c r="C79" i="11"/>
  <c r="E73" i="11"/>
  <c r="D73" i="11"/>
  <c r="C73" i="11"/>
  <c r="E66" i="11"/>
  <c r="D66" i="11"/>
  <c r="C66" i="11"/>
  <c r="E59" i="11"/>
  <c r="D59" i="11"/>
  <c r="C59" i="11"/>
  <c r="E58" i="11"/>
  <c r="C58" i="11"/>
  <c r="E57" i="11"/>
  <c r="D57" i="11"/>
  <c r="C57" i="11"/>
  <c r="E56" i="11"/>
  <c r="D56" i="11"/>
  <c r="C56" i="11"/>
  <c r="E55" i="11"/>
  <c r="D55" i="11"/>
  <c r="C55" i="11"/>
  <c r="E54" i="11"/>
  <c r="D54" i="11"/>
  <c r="C54" i="11"/>
  <c r="E470" i="11" l="1"/>
  <c r="K683" i="11"/>
  <c r="J686" i="11"/>
  <c r="E178" i="11"/>
  <c r="C636" i="11"/>
  <c r="D92" i="11"/>
  <c r="C249" i="11"/>
  <c r="C336" i="11"/>
  <c r="D394" i="11"/>
  <c r="D420" i="11"/>
  <c r="D114" i="11"/>
  <c r="K682" i="11"/>
  <c r="J685" i="11"/>
  <c r="K686" i="11"/>
  <c r="E192" i="11"/>
  <c r="C92" i="11"/>
  <c r="D435" i="11"/>
  <c r="D681" i="11"/>
  <c r="C178" i="11"/>
  <c r="L683" i="11"/>
  <c r="C192" i="11"/>
  <c r="D249" i="11"/>
  <c r="D336" i="11"/>
  <c r="E394" i="11"/>
  <c r="E420" i="11"/>
  <c r="J684" i="11"/>
  <c r="L686" i="11"/>
  <c r="D138" i="11"/>
  <c r="D192" i="11"/>
  <c r="E249" i="11"/>
  <c r="C265" i="11"/>
  <c r="E336" i="11"/>
  <c r="C435" i="11"/>
  <c r="E449" i="11"/>
  <c r="C681" i="11"/>
  <c r="J682" i="11"/>
  <c r="L684" i="11"/>
  <c r="C114" i="11"/>
  <c r="D178" i="11"/>
  <c r="E265" i="11"/>
  <c r="C449" i="11"/>
  <c r="C558" i="11"/>
  <c r="E681" i="11"/>
  <c r="E579" i="11"/>
  <c r="D60" i="11"/>
  <c r="E92" i="11"/>
  <c r="C138" i="11"/>
  <c r="D449" i="11"/>
  <c r="C579" i="11"/>
  <c r="D636" i="11"/>
  <c r="L682" i="11"/>
  <c r="K685" i="11"/>
  <c r="E60" i="11"/>
  <c r="E114" i="11"/>
  <c r="C470" i="11"/>
  <c r="D579" i="11"/>
  <c r="E636" i="11"/>
  <c r="K684" i="11"/>
  <c r="J683" i="11"/>
  <c r="L685" i="11"/>
  <c r="E138" i="11"/>
  <c r="C394" i="11"/>
  <c r="C420" i="11"/>
  <c r="E435" i="11"/>
  <c r="D470" i="11"/>
  <c r="D265" i="11"/>
  <c r="C60" i="11"/>
  <c r="E704" i="11" l="1"/>
  <c r="E703" i="11" s="1"/>
  <c r="D704" i="11"/>
  <c r="D703" i="11" s="1"/>
  <c r="K688" i="11"/>
  <c r="J688" i="11"/>
  <c r="L688" i="11"/>
  <c r="C704" i="11"/>
  <c r="C703" i="11" s="1"/>
  <c r="C41" i="13" l="1"/>
  <c r="C51" i="13"/>
  <c r="K1474" i="11" l="1"/>
  <c r="L1474" i="11"/>
  <c r="J1474" i="11"/>
  <c r="D1475" i="11"/>
  <c r="E1475" i="11"/>
  <c r="C1475" i="11"/>
  <c r="C320" i="13" l="1"/>
  <c r="C25" i="11" l="1"/>
  <c r="D13" i="11"/>
  <c r="E13" i="11"/>
  <c r="C13" i="11"/>
  <c r="C43" i="11"/>
  <c r="C44" i="11" l="1"/>
  <c r="C16" i="11"/>
  <c r="D264" i="13"/>
  <c r="E264" i="13"/>
  <c r="C264" i="13"/>
  <c r="D41" i="13"/>
  <c r="E41" i="13"/>
  <c r="E38" i="13"/>
  <c r="D51" i="13"/>
  <c r="E51" i="13"/>
  <c r="C38" i="13"/>
  <c r="C36" i="13" s="1"/>
  <c r="E36" i="13" l="1"/>
  <c r="C935" i="11"/>
  <c r="D935" i="11"/>
  <c r="E935" i="11"/>
  <c r="K9" i="11" l="1"/>
  <c r="L9" i="11"/>
  <c r="K10" i="11"/>
  <c r="L10" i="11"/>
  <c r="K11" i="11"/>
  <c r="L11" i="11"/>
  <c r="J11" i="11"/>
  <c r="J10" i="11"/>
  <c r="J9" i="11"/>
  <c r="D43" i="11"/>
  <c r="K12" i="11" s="1"/>
  <c r="J12" i="11"/>
  <c r="J900" i="11"/>
  <c r="J13" i="11" l="1"/>
  <c r="K13" i="11"/>
  <c r="C883" i="11"/>
  <c r="C760" i="11"/>
  <c r="D760" i="11"/>
  <c r="E760" i="11"/>
  <c r="C765" i="11"/>
  <c r="D765" i="11"/>
  <c r="E765" i="11"/>
  <c r="C770" i="11"/>
  <c r="D770" i="11"/>
  <c r="E770" i="11"/>
  <c r="C777" i="11"/>
  <c r="D777" i="11"/>
  <c r="E777" i="11"/>
  <c r="C782" i="11"/>
  <c r="D782" i="11"/>
  <c r="E782" i="11"/>
  <c r="C796" i="11"/>
  <c r="D796" i="11"/>
  <c r="E796" i="11"/>
  <c r="C801" i="11"/>
  <c r="D801" i="11"/>
  <c r="E801" i="11"/>
  <c r="C806" i="11"/>
  <c r="D806" i="11"/>
  <c r="E806" i="11"/>
  <c r="C812" i="11"/>
  <c r="D812" i="11"/>
  <c r="E812" i="11"/>
  <c r="C815" i="11"/>
  <c r="D815" i="11"/>
  <c r="E815" i="11"/>
  <c r="C820" i="11"/>
  <c r="D820" i="11"/>
  <c r="E820" i="11"/>
  <c r="C823" i="11"/>
  <c r="D823" i="11"/>
  <c r="E823" i="11"/>
  <c r="C826" i="11"/>
  <c r="D826" i="11"/>
  <c r="E826" i="11"/>
  <c r="C829" i="11"/>
  <c r="D829" i="11"/>
  <c r="E829" i="11"/>
  <c r="C834" i="11"/>
  <c r="D834" i="11"/>
  <c r="E834" i="11"/>
  <c r="C837" i="11"/>
  <c r="D837" i="11"/>
  <c r="E837" i="11"/>
  <c r="C842" i="11"/>
  <c r="D842" i="11"/>
  <c r="E842" i="11"/>
  <c r="C845" i="11"/>
  <c r="D845" i="11"/>
  <c r="E845" i="11"/>
  <c r="C850" i="11"/>
  <c r="D850" i="11"/>
  <c r="E850" i="11"/>
  <c r="C862" i="11"/>
  <c r="D862" i="11"/>
  <c r="E862" i="11"/>
  <c r="C865" i="11"/>
  <c r="D865" i="11"/>
  <c r="E865" i="11"/>
  <c r="C868" i="11"/>
  <c r="D868" i="11"/>
  <c r="E868" i="11"/>
  <c r="C873" i="11"/>
  <c r="D873" i="11"/>
  <c r="E873" i="11"/>
  <c r="C876" i="11"/>
  <c r="D876" i="11"/>
  <c r="E876" i="11"/>
  <c r="C879" i="11"/>
  <c r="D879" i="11"/>
  <c r="E879" i="11"/>
  <c r="D883" i="11"/>
  <c r="E883" i="11"/>
  <c r="C886" i="11"/>
  <c r="D886" i="11"/>
  <c r="E886" i="11"/>
  <c r="C889" i="11"/>
  <c r="D889" i="11"/>
  <c r="E889" i="11"/>
  <c r="C892" i="11"/>
  <c r="D892" i="11"/>
  <c r="E892" i="11"/>
  <c r="C895" i="11"/>
  <c r="D895" i="11"/>
  <c r="E895" i="11"/>
  <c r="C898" i="11"/>
  <c r="D898" i="11"/>
  <c r="E898" i="11"/>
  <c r="C902" i="11"/>
  <c r="D902" i="11"/>
  <c r="E902" i="11"/>
  <c r="C915" i="11"/>
  <c r="D915" i="11"/>
  <c r="E915" i="11"/>
  <c r="C918" i="11"/>
  <c r="D918" i="11"/>
  <c r="E918" i="11"/>
  <c r="C924" i="11"/>
  <c r="D924" i="11"/>
  <c r="E924" i="11"/>
  <c r="C927" i="11"/>
  <c r="D927" i="11"/>
  <c r="E927" i="11"/>
  <c r="C930" i="11"/>
  <c r="D930" i="11"/>
  <c r="E930" i="11"/>
  <c r="C947" i="11"/>
  <c r="D947" i="11"/>
  <c r="E947" i="11"/>
  <c r="C950" i="11"/>
  <c r="D950" i="11"/>
  <c r="E950" i="11"/>
  <c r="C953" i="11"/>
  <c r="D953" i="11"/>
  <c r="E953" i="11"/>
  <c r="C956" i="11"/>
  <c r="D956" i="11"/>
  <c r="E956" i="11"/>
  <c r="C1148" i="11"/>
  <c r="D1148" i="11"/>
  <c r="E1148" i="11"/>
  <c r="C1154" i="11"/>
  <c r="D1154" i="11"/>
  <c r="E1154" i="11"/>
  <c r="C1160" i="11"/>
  <c r="D1160" i="11"/>
  <c r="E1160" i="11"/>
  <c r="C1166" i="11"/>
  <c r="D1166" i="11"/>
  <c r="E1166" i="11"/>
  <c r="C1172" i="11"/>
  <c r="D1172" i="11"/>
  <c r="E1172" i="11"/>
  <c r="C1178" i="11"/>
  <c r="D1178" i="11"/>
  <c r="E1178" i="11"/>
  <c r="C1184" i="11"/>
  <c r="D1184" i="11"/>
  <c r="E1184" i="11"/>
  <c r="C1190" i="11"/>
  <c r="D1190" i="11"/>
  <c r="E1190" i="11"/>
  <c r="C1196" i="11"/>
  <c r="D1196" i="11"/>
  <c r="E1196" i="11"/>
  <c r="C1204" i="11"/>
  <c r="D1204" i="11"/>
  <c r="E1204" i="11"/>
  <c r="C1210" i="11"/>
  <c r="D1210" i="11"/>
  <c r="E1210" i="11"/>
  <c r="C1216" i="11"/>
  <c r="D1216" i="11"/>
  <c r="E1216" i="11"/>
  <c r="C1222" i="11"/>
  <c r="D1222" i="11"/>
  <c r="E1222" i="11"/>
  <c r="C1228" i="11"/>
  <c r="D1228" i="11"/>
  <c r="E1228" i="11"/>
  <c r="K899" i="11"/>
  <c r="L899" i="11"/>
  <c r="J1243" i="11"/>
  <c r="D26" i="13"/>
  <c r="E26" i="13"/>
  <c r="D13" i="13"/>
  <c r="E13" i="13"/>
  <c r="D10" i="13"/>
  <c r="E10" i="13"/>
  <c r="E25" i="11"/>
  <c r="D25" i="11"/>
  <c r="D44" i="11" s="1"/>
  <c r="E43" i="11"/>
  <c r="L12" i="11" s="1"/>
  <c r="L13" i="11" s="1"/>
  <c r="C323" i="13"/>
  <c r="D38" i="13"/>
  <c r="D36" i="13" s="1"/>
  <c r="K1634" i="11"/>
  <c r="L1634" i="11"/>
  <c r="K1635" i="11"/>
  <c r="L1635" i="11"/>
  <c r="K1636" i="11"/>
  <c r="L1636" i="11"/>
  <c r="K1637" i="11"/>
  <c r="L1637" i="11"/>
  <c r="K1638" i="11"/>
  <c r="L1638" i="11"/>
  <c r="K1639" i="11"/>
  <c r="L1639" i="11"/>
  <c r="K1640" i="11"/>
  <c r="L1640" i="11"/>
  <c r="K1641" i="11"/>
  <c r="L1641" i="11"/>
  <c r="J1635" i="11"/>
  <c r="J1636" i="11"/>
  <c r="J1637" i="11"/>
  <c r="J1638" i="11"/>
  <c r="J1639" i="11"/>
  <c r="J1640" i="11"/>
  <c r="J1641" i="11"/>
  <c r="J1634" i="11"/>
  <c r="K1469" i="11"/>
  <c r="L1469" i="11"/>
  <c r="K1470" i="11"/>
  <c r="L1470" i="11"/>
  <c r="K1471" i="11"/>
  <c r="L1471" i="11"/>
  <c r="K1472" i="11"/>
  <c r="L1472" i="11"/>
  <c r="K1473" i="11"/>
  <c r="L1473" i="11"/>
  <c r="J1470" i="11"/>
  <c r="J1471" i="11"/>
  <c r="J1472" i="11"/>
  <c r="J1473" i="11"/>
  <c r="J1469" i="11"/>
  <c r="K1292" i="11"/>
  <c r="L1292" i="11"/>
  <c r="K1293" i="11"/>
  <c r="L1293" i="11"/>
  <c r="K1294" i="11"/>
  <c r="L1294" i="11"/>
  <c r="K1295" i="11"/>
  <c r="L1295" i="11"/>
  <c r="K1296" i="11"/>
  <c r="L1296" i="11"/>
  <c r="J1296" i="11"/>
  <c r="J1295" i="11"/>
  <c r="J1294" i="11"/>
  <c r="J1293" i="11"/>
  <c r="J1292" i="11"/>
  <c r="K1243" i="11"/>
  <c r="L1243" i="11"/>
  <c r="K1244" i="11"/>
  <c r="L1244" i="11"/>
  <c r="K1245" i="11"/>
  <c r="L1245" i="11"/>
  <c r="K1246" i="11"/>
  <c r="L1246" i="11"/>
  <c r="K1247" i="11"/>
  <c r="L1247" i="11"/>
  <c r="K954" i="11"/>
  <c r="L954" i="11"/>
  <c r="K955" i="11"/>
  <c r="L955" i="11"/>
  <c r="J954" i="11"/>
  <c r="J955" i="11"/>
  <c r="K933" i="11"/>
  <c r="L933" i="11"/>
  <c r="K934" i="11"/>
  <c r="L934" i="11"/>
  <c r="J933" i="11"/>
  <c r="J934" i="11"/>
  <c r="K898" i="11"/>
  <c r="L898" i="11"/>
  <c r="K900" i="11"/>
  <c r="L900" i="11"/>
  <c r="K901" i="11"/>
  <c r="L901" i="11"/>
  <c r="J898" i="11"/>
  <c r="J901" i="11"/>
  <c r="L849" i="11"/>
  <c r="K849" i="11"/>
  <c r="J849" i="11"/>
  <c r="J848" i="11"/>
  <c r="K778" i="11"/>
  <c r="L778" i="11"/>
  <c r="K779" i="11"/>
  <c r="L779" i="11"/>
  <c r="K780" i="11"/>
  <c r="L780" i="11"/>
  <c r="K781" i="11"/>
  <c r="L781" i="11"/>
  <c r="J779" i="11"/>
  <c r="J780" i="11"/>
  <c r="J781" i="11"/>
  <c r="J778" i="11"/>
  <c r="K733" i="11"/>
  <c r="L733" i="11"/>
  <c r="K734" i="11"/>
  <c r="L734" i="11"/>
  <c r="J734" i="11"/>
  <c r="J733" i="11"/>
  <c r="L1475" i="11" l="1"/>
  <c r="K1475" i="11"/>
  <c r="J1475" i="11"/>
  <c r="D8" i="13"/>
  <c r="D29" i="13" s="1"/>
  <c r="E8" i="13"/>
  <c r="E29" i="13" s="1"/>
  <c r="E44" i="11"/>
  <c r="L935" i="11"/>
  <c r="J935" i="11"/>
  <c r="K935" i="11"/>
  <c r="C785" i="11"/>
  <c r="C784" i="11" s="1"/>
  <c r="C958" i="11"/>
  <c r="E958" i="11"/>
  <c r="C905" i="11"/>
  <c r="C904" i="11" s="1"/>
  <c r="D958" i="11"/>
  <c r="E937" i="11"/>
  <c r="C937" i="11"/>
  <c r="D785" i="11"/>
  <c r="D784" i="11" s="1"/>
  <c r="E785" i="11"/>
  <c r="E784" i="11" s="1"/>
  <c r="D937" i="11"/>
  <c r="D852" i="11"/>
  <c r="E852" i="11"/>
  <c r="C852" i="11"/>
  <c r="D905" i="11"/>
  <c r="D904" i="11" s="1"/>
  <c r="E905" i="11"/>
  <c r="E904" i="11" s="1"/>
  <c r="J902" i="11"/>
  <c r="J956" i="11"/>
  <c r="K735" i="11"/>
  <c r="L735" i="11"/>
  <c r="J782" i="11"/>
  <c r="K902" i="11"/>
  <c r="J1297" i="11"/>
  <c r="L956" i="11"/>
  <c r="J735" i="11"/>
  <c r="K1297" i="11"/>
  <c r="J1642" i="11"/>
  <c r="J850" i="11"/>
  <c r="K782" i="11"/>
  <c r="K1642" i="11"/>
  <c r="L1642" i="11"/>
  <c r="L902" i="11"/>
  <c r="K956" i="11"/>
  <c r="L782" i="11"/>
  <c r="L1297" i="11"/>
  <c r="L1248" i="11"/>
  <c r="K1248" i="11"/>
  <c r="J1246" i="11"/>
  <c r="J1247" i="11"/>
  <c r="J1245" i="11"/>
  <c r="J1244" i="11"/>
  <c r="E31" i="13" l="1"/>
  <c r="J1248" i="11"/>
  <c r="E421" i="13"/>
  <c r="D421" i="13"/>
  <c r="C421" i="13"/>
  <c r="E418" i="13"/>
  <c r="D418" i="13"/>
  <c r="C418" i="13"/>
  <c r="E408" i="13"/>
  <c r="D408" i="13"/>
  <c r="C408" i="13"/>
  <c r="E405" i="13"/>
  <c r="D405" i="13"/>
  <c r="C405" i="13"/>
  <c r="E365" i="13"/>
  <c r="D365" i="13"/>
  <c r="C365" i="13"/>
  <c r="E361" i="13"/>
  <c r="D361" i="13"/>
  <c r="C361" i="13"/>
  <c r="E351" i="13"/>
  <c r="D351" i="13"/>
  <c r="C351" i="13"/>
  <c r="E348" i="13"/>
  <c r="D348" i="13"/>
  <c r="C348" i="13"/>
  <c r="E336" i="13"/>
  <c r="D336" i="13"/>
  <c r="C336" i="13"/>
  <c r="E333" i="13"/>
  <c r="D333" i="13"/>
  <c r="C333" i="13"/>
  <c r="E323" i="13"/>
  <c r="D323" i="13"/>
  <c r="E320" i="13"/>
  <c r="D320" i="13"/>
  <c r="E308" i="13"/>
  <c r="D308" i="13"/>
  <c r="C308" i="13"/>
  <c r="E305" i="13"/>
  <c r="D305" i="13"/>
  <c r="C305" i="13"/>
  <c r="E295" i="13"/>
  <c r="D295" i="13"/>
  <c r="C295" i="13"/>
  <c r="E292" i="13"/>
  <c r="D292" i="13"/>
  <c r="C292" i="13"/>
  <c r="E280" i="13"/>
  <c r="D280" i="13"/>
  <c r="C280" i="13"/>
  <c r="E277" i="13"/>
  <c r="D277" i="13"/>
  <c r="C277" i="13"/>
  <c r="E267" i="13"/>
  <c r="D267" i="13"/>
  <c r="C267" i="13"/>
  <c r="E252" i="13"/>
  <c r="D252" i="13"/>
  <c r="C252" i="13"/>
  <c r="E249" i="13"/>
  <c r="D249" i="13"/>
  <c r="C249" i="13"/>
  <c r="E239" i="13"/>
  <c r="D239" i="13"/>
  <c r="C239" i="13"/>
  <c r="E236" i="13"/>
  <c r="D236" i="13"/>
  <c r="E224" i="13"/>
  <c r="D224" i="13"/>
  <c r="C224" i="13"/>
  <c r="E221" i="13"/>
  <c r="D221" i="13"/>
  <c r="C221" i="13"/>
  <c r="E211" i="13"/>
  <c r="D211" i="13"/>
  <c r="C211" i="13"/>
  <c r="E208" i="13"/>
  <c r="D208" i="13"/>
  <c r="C208" i="13"/>
  <c r="E196" i="13"/>
  <c r="D196" i="13"/>
  <c r="C196" i="13"/>
  <c r="E193" i="13"/>
  <c r="D193" i="13"/>
  <c r="C193" i="13"/>
  <c r="E183" i="13"/>
  <c r="D183" i="13"/>
  <c r="C183" i="13"/>
  <c r="E180" i="13"/>
  <c r="D180" i="13"/>
  <c r="C180" i="13"/>
  <c r="E168" i="13"/>
  <c r="D168" i="13"/>
  <c r="C168" i="13"/>
  <c r="E165" i="13"/>
  <c r="D165" i="13"/>
  <c r="C165" i="13"/>
  <c r="E155" i="13"/>
  <c r="D155" i="13"/>
  <c r="C155" i="13"/>
  <c r="E152" i="13"/>
  <c r="D152" i="13"/>
  <c r="C152" i="13"/>
  <c r="E140" i="13"/>
  <c r="D140" i="13"/>
  <c r="C140" i="13"/>
  <c r="E137" i="13"/>
  <c r="D137" i="13"/>
  <c r="C137" i="13"/>
  <c r="E127" i="13"/>
  <c r="D127" i="13"/>
  <c r="C127" i="13"/>
  <c r="E124" i="13"/>
  <c r="D124" i="13"/>
  <c r="C124" i="13"/>
  <c r="E112" i="13"/>
  <c r="D112" i="13"/>
  <c r="C112" i="13"/>
  <c r="E109" i="13"/>
  <c r="D109" i="13"/>
  <c r="C109" i="13"/>
  <c r="E99" i="13"/>
  <c r="D99" i="13"/>
  <c r="C99" i="13"/>
  <c r="E96" i="13"/>
  <c r="D96" i="13"/>
  <c r="C96" i="13"/>
  <c r="C1615" i="11"/>
  <c r="C346" i="13" l="1"/>
  <c r="E262" i="13"/>
  <c r="E283" i="13" s="1"/>
  <c r="C262" i="13"/>
  <c r="C283" i="13" s="1"/>
  <c r="D262" i="13"/>
  <c r="D283" i="13" s="1"/>
  <c r="C318" i="13"/>
  <c r="C339" i="13" s="1"/>
  <c r="E318" i="13"/>
  <c r="E339" i="13" s="1"/>
  <c r="D318" i="13"/>
  <c r="D339" i="13" s="1"/>
  <c r="E403" i="13"/>
  <c r="E424" i="13" s="1"/>
  <c r="C403" i="13"/>
  <c r="C424" i="13" s="1"/>
  <c r="D403" i="13"/>
  <c r="D424" i="13" s="1"/>
  <c r="C368" i="13"/>
  <c r="E346" i="13"/>
  <c r="E368" i="13" s="1"/>
  <c r="D346" i="13"/>
  <c r="D368" i="13" s="1"/>
  <c r="D290" i="13"/>
  <c r="D311" i="13" s="1"/>
  <c r="E290" i="13"/>
  <c r="E311" i="13" s="1"/>
  <c r="C290" i="13"/>
  <c r="C311" i="13" s="1"/>
  <c r="E234" i="13"/>
  <c r="E255" i="13" s="1"/>
  <c r="C178" i="13"/>
  <c r="C199" i="13" s="1"/>
  <c r="D234" i="13"/>
  <c r="D255" i="13" s="1"/>
  <c r="C234" i="13"/>
  <c r="C255" i="13" s="1"/>
  <c r="D178" i="13"/>
  <c r="D199" i="13" s="1"/>
  <c r="E178" i="13"/>
  <c r="E199" i="13" s="1"/>
  <c r="C206" i="13"/>
  <c r="C227" i="13" s="1"/>
  <c r="D206" i="13"/>
  <c r="D227" i="13" s="1"/>
  <c r="E206" i="13"/>
  <c r="E227" i="13" s="1"/>
  <c r="C150" i="13"/>
  <c r="C171" i="13" s="1"/>
  <c r="D150" i="13"/>
  <c r="D171" i="13" s="1"/>
  <c r="E150" i="13"/>
  <c r="E171" i="13" s="1"/>
  <c r="C122" i="13"/>
  <c r="C143" i="13" s="1"/>
  <c r="D122" i="13"/>
  <c r="D143" i="13" s="1"/>
  <c r="E122" i="13"/>
  <c r="E143" i="13" s="1"/>
  <c r="C94" i="13"/>
  <c r="C115" i="13" s="1"/>
  <c r="D94" i="13"/>
  <c r="D115" i="13" s="1"/>
  <c r="E94" i="13"/>
  <c r="E115" i="13" s="1"/>
  <c r="E117" i="13" s="1"/>
  <c r="C1265" i="11"/>
  <c r="D201" i="13" l="1"/>
  <c r="D173" i="13"/>
  <c r="E426" i="13"/>
  <c r="D117" i="13"/>
  <c r="E229" i="13"/>
  <c r="D285" i="13"/>
  <c r="D313" i="13"/>
  <c r="D370" i="13"/>
  <c r="D341" i="13"/>
  <c r="D257" i="13"/>
  <c r="E173" i="13"/>
  <c r="E285" i="13"/>
  <c r="E370" i="13"/>
  <c r="E341" i="13"/>
  <c r="D229" i="13"/>
  <c r="E257" i="13"/>
  <c r="D426" i="13"/>
  <c r="E145" i="13"/>
  <c r="D145" i="13"/>
  <c r="E201" i="13"/>
  <c r="E313" i="13"/>
  <c r="K1418" i="11"/>
  <c r="L1418" i="11"/>
  <c r="K1419" i="11"/>
  <c r="L1419" i="11"/>
  <c r="K1420" i="11"/>
  <c r="L1420" i="11"/>
  <c r="K1421" i="11"/>
  <c r="L1421" i="11"/>
  <c r="K1422" i="11"/>
  <c r="L1422" i="11"/>
  <c r="K1423" i="11"/>
  <c r="L1423" i="11"/>
  <c r="K1424" i="11"/>
  <c r="L1424" i="11"/>
  <c r="K1425" i="11"/>
  <c r="L1425" i="11"/>
  <c r="J1425" i="11"/>
  <c r="J1424" i="11"/>
  <c r="J1423" i="11"/>
  <c r="J1422" i="11"/>
  <c r="J1421" i="11"/>
  <c r="J1420" i="11"/>
  <c r="J1419" i="11"/>
  <c r="J1418" i="11"/>
  <c r="J1426" i="11" l="1"/>
  <c r="L1426" i="11"/>
  <c r="K1426" i="11"/>
  <c r="D55" i="13" l="1"/>
  <c r="D58" i="13" s="1"/>
  <c r="D61" i="13" s="1"/>
  <c r="E55" i="13"/>
  <c r="E58" i="13" s="1"/>
  <c r="E61" i="13" s="1"/>
  <c r="E60" i="13" l="1"/>
  <c r="K848" i="11"/>
  <c r="K850" i="11" s="1"/>
  <c r="L848" i="11"/>
  <c r="L850" i="11" s="1"/>
  <c r="C1374" i="11" l="1"/>
  <c r="D1374" i="11"/>
  <c r="E1374" i="11"/>
  <c r="D84" i="13"/>
  <c r="E84" i="13"/>
  <c r="D81" i="13"/>
  <c r="E81" i="13"/>
  <c r="D71" i="13"/>
  <c r="E71" i="13"/>
  <c r="D68" i="13"/>
  <c r="E68" i="13"/>
  <c r="C84" i="13"/>
  <c r="C81" i="13"/>
  <c r="C71" i="13"/>
  <c r="C68" i="13"/>
  <c r="C55" i="13"/>
  <c r="C717" i="11"/>
  <c r="D717" i="11"/>
  <c r="E717" i="11"/>
  <c r="D720" i="11"/>
  <c r="E720" i="11"/>
  <c r="C720" i="11"/>
  <c r="D735" i="11"/>
  <c r="E735" i="11"/>
  <c r="D726" i="11"/>
  <c r="E726" i="11"/>
  <c r="C726" i="11"/>
  <c r="C735" i="11"/>
  <c r="C58" i="13" l="1"/>
  <c r="C61" i="13" s="1"/>
  <c r="E66" i="13"/>
  <c r="E87" i="13" s="1"/>
  <c r="D66" i="13"/>
  <c r="D87" i="13" s="1"/>
  <c r="D748" i="11"/>
  <c r="D747" i="11" s="1"/>
  <c r="E748" i="11"/>
  <c r="E747" i="11" s="1"/>
  <c r="C748" i="11"/>
  <c r="C747" i="11" s="1"/>
  <c r="C66" i="13"/>
  <c r="C87" i="13" s="1"/>
  <c r="D60" i="13" l="1"/>
  <c r="E89" i="13"/>
  <c r="D89" i="13"/>
  <c r="C26" i="13"/>
  <c r="C23" i="13"/>
  <c r="C13" i="13"/>
  <c r="C10" i="13"/>
  <c r="E1642" i="11"/>
  <c r="D1642" i="11"/>
  <c r="C1642" i="11"/>
  <c r="E1633" i="11"/>
  <c r="D1633" i="11"/>
  <c r="C1633" i="11"/>
  <c r="E1624" i="11"/>
  <c r="D1624" i="11"/>
  <c r="C1624" i="11"/>
  <c r="D1615" i="11"/>
  <c r="E1615" i="11"/>
  <c r="E1483" i="11"/>
  <c r="D1483" i="11"/>
  <c r="C1483" i="11"/>
  <c r="E1468" i="11"/>
  <c r="D1468" i="11"/>
  <c r="C1468" i="11"/>
  <c r="E1462" i="11"/>
  <c r="D1462" i="11"/>
  <c r="C1462" i="11"/>
  <c r="E1454" i="11"/>
  <c r="D1454" i="11"/>
  <c r="C1454" i="11"/>
  <c r="E1448" i="11"/>
  <c r="D1448" i="11"/>
  <c r="C1448" i="11"/>
  <c r="E1442" i="11"/>
  <c r="D1442" i="11"/>
  <c r="C1442" i="11"/>
  <c r="C1348" i="11"/>
  <c r="E1426" i="11"/>
  <c r="D1426" i="11"/>
  <c r="C1426" i="11"/>
  <c r="E1417" i="11"/>
  <c r="D1417" i="11"/>
  <c r="C1417" i="11"/>
  <c r="E1405" i="11"/>
  <c r="D1405" i="11"/>
  <c r="C1405" i="11"/>
  <c r="E1394" i="11"/>
  <c r="D1394" i="11"/>
  <c r="C1394" i="11"/>
  <c r="C1385" i="11"/>
  <c r="D1385" i="11"/>
  <c r="E1385" i="11"/>
  <c r="D1348" i="11"/>
  <c r="E1348" i="11"/>
  <c r="D1316" i="11"/>
  <c r="E1316" i="11"/>
  <c r="C1316" i="11"/>
  <c r="E1365" i="11"/>
  <c r="D1365" i="11"/>
  <c r="C1365" i="11"/>
  <c r="E1339" i="11"/>
  <c r="D1339" i="11"/>
  <c r="C1339" i="11"/>
  <c r="E1297" i="11"/>
  <c r="D1297" i="11"/>
  <c r="C1297" i="11"/>
  <c r="E1291" i="11"/>
  <c r="D1291" i="11"/>
  <c r="C1291" i="11"/>
  <c r="E1285" i="11"/>
  <c r="D1285" i="11"/>
  <c r="C1285" i="11"/>
  <c r="E1277" i="11"/>
  <c r="D1277" i="11"/>
  <c r="C1277" i="11"/>
  <c r="E1271" i="11"/>
  <c r="D1271" i="11"/>
  <c r="C1271" i="11"/>
  <c r="C8" i="13" l="1"/>
  <c r="C29" i="13" s="1"/>
  <c r="D31" i="13" s="1"/>
  <c r="D1645" i="11"/>
  <c r="D1644" i="11" s="1"/>
  <c r="C1645" i="11"/>
  <c r="C1644" i="11" s="1"/>
  <c r="E1645" i="11"/>
  <c r="E1644" i="11" s="1"/>
  <c r="C1300" i="11"/>
  <c r="C1299" i="11" s="1"/>
  <c r="C1429" i="11"/>
  <c r="C1428" i="11" s="1"/>
  <c r="E1429" i="11"/>
  <c r="E1428" i="11" s="1"/>
  <c r="D1429" i="11"/>
  <c r="D1428" i="11" s="1"/>
  <c r="C1486" i="11"/>
  <c r="C1485" i="11" s="1"/>
  <c r="D1486" i="11"/>
  <c r="D1485" i="11" s="1"/>
  <c r="E1486" i="11"/>
  <c r="E1485" i="11" s="1"/>
  <c r="E1265" i="11"/>
  <c r="E1300" i="11" s="1"/>
  <c r="E1299" i="11" s="1"/>
  <c r="D1265" i="11"/>
  <c r="D1300" i="11" s="1"/>
  <c r="D1299" i="11" s="1"/>
  <c r="E1248" i="11"/>
  <c r="D1248" i="11"/>
  <c r="C1248" i="11"/>
  <c r="E1242" i="11"/>
  <c r="D1242" i="11"/>
  <c r="C1242" i="11"/>
  <c r="E1236" i="11"/>
  <c r="D1236" i="11"/>
  <c r="C1236" i="11"/>
  <c r="D1251" i="11" l="1"/>
  <c r="D1250" i="11" s="1"/>
  <c r="E1251" i="11"/>
  <c r="E1250" i="11" s="1"/>
  <c r="C1251" i="11"/>
  <c r="C1250" i="11" s="1"/>
</calcChain>
</file>

<file path=xl/sharedStrings.xml><?xml version="1.0" encoding="utf-8"?>
<sst xmlns="http://schemas.openxmlformats.org/spreadsheetml/2006/main" count="3010" uniqueCount="695">
  <si>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</si>
  <si>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</si>
  <si>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</si>
  <si>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</si>
  <si>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</si>
  <si>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</si>
  <si>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</si>
  <si>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</si>
  <si>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r>
      <t xml:space="preserve">1.1. Savivaldybės biudžeto lėšos (nuosavos, be ankstesnių metų likučio)  </t>
    </r>
    <r>
      <rPr>
        <b/>
        <sz val="9"/>
        <color theme="1"/>
        <rFont val="Times New Roman"/>
        <family val="1"/>
        <charset val="186"/>
      </rPr>
      <t>(SB)</t>
    </r>
  </si>
  <si>
    <t xml:space="preserve">1.2. Lietuvos Respublikos valstybės biudžeto dotacijos </t>
  </si>
  <si>
    <r>
      <t xml:space="preserve">iš jų: 1.2.1. Valstybės biudžeto lėšos </t>
    </r>
    <r>
      <rPr>
        <b/>
        <sz val="9"/>
        <rFont val="Times New Roman"/>
        <family val="1"/>
        <charset val="186"/>
      </rPr>
      <t>(VB)</t>
    </r>
  </si>
  <si>
    <r>
      <t xml:space="preserve">1.2.2. Valstybės biudžeto specialiosios tikslinės dotacijos lėšos valstybės funkcijoms atlikti </t>
    </r>
    <r>
      <rPr>
        <b/>
        <sz val="9"/>
        <color theme="1"/>
        <rFont val="Times New Roman"/>
        <family val="1"/>
        <charset val="186"/>
      </rPr>
      <t>(VBSF)</t>
    </r>
  </si>
  <si>
    <r>
      <t xml:space="preserve">1.2.3. Valstybės biudžeto specialiosios tikslinės dotacijos lėšos regioninėms įstaigoms ir klasėms finansuoti </t>
    </r>
    <r>
      <rPr>
        <b/>
        <sz val="9"/>
        <color theme="1"/>
        <rFont val="Times New Roman"/>
        <family val="1"/>
        <charset val="186"/>
      </rPr>
      <t>(VBSR)</t>
    </r>
  </si>
  <si>
    <r>
      <t xml:space="preserve">1.2.4.Ugdymo reikmių lėšos </t>
    </r>
    <r>
      <rPr>
        <b/>
        <sz val="9"/>
        <color theme="1"/>
        <rFont val="Times New Roman"/>
        <family val="1"/>
        <charset val="186"/>
      </rPr>
      <t>(ML)</t>
    </r>
  </si>
  <si>
    <r>
      <t xml:space="preserve">1.2.5. Vlastybės lėšos vietinės reikšmės keliams (gatvėms) tiesti, taisyti, prižiūrėti ir saugaus eismo sąlygoms užtikrinti </t>
    </r>
    <r>
      <rPr>
        <b/>
        <sz val="9"/>
        <color theme="1"/>
        <rFont val="Times New Roman"/>
        <family val="1"/>
        <charset val="186"/>
      </rPr>
      <t>(KPP)</t>
    </r>
  </si>
  <si>
    <r>
      <t xml:space="preserve">1.2.6. Valstybės lėšos kapitalo investicijoms </t>
    </r>
    <r>
      <rPr>
        <b/>
        <sz val="9"/>
        <color theme="1"/>
        <rFont val="Times New Roman"/>
        <family val="1"/>
        <charset val="186"/>
      </rPr>
      <t>(VKI)</t>
    </r>
  </si>
  <si>
    <r>
      <t>1.3. Pajamų įmokos ir kitos pajamos (įstaigų pajamos už paslaugas)</t>
    </r>
    <r>
      <rPr>
        <b/>
        <sz val="9"/>
        <color theme="1"/>
        <rFont val="Times New Roman"/>
        <family val="1"/>
        <charset val="186"/>
      </rPr>
      <t xml:space="preserve"> (SP)</t>
    </r>
  </si>
  <si>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</si>
  <si>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</si>
  <si>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</si>
  <si>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</si>
  <si>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</si>
  <si>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</si>
  <si>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</si>
  <si>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2024 metų asignavimai ir kitos lėšos</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</si>
  <si>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</si>
  <si>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</si>
  <si>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</si>
  <si>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</si>
  <si>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</si>
  <si>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</si>
  <si>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</si>
  <si>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</si>
  <si>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</si>
  <si>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</si>
  <si>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</si>
  <si>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</si>
  <si>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</si>
  <si>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</si>
  <si>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 xml:space="preserve">Organizuotas Savivaldybės tarybos, Mero, jo politinio (asmeninio) pasitikėjmo tarnautojų darbas </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</si>
  <si>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</si>
  <si>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</si>
  <si>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</si>
  <si>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</si>
  <si>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</si>
  <si>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</si>
  <si>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</si>
  <si>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</si>
  <si>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</si>
  <si>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</si>
  <si>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</si>
  <si>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</si>
  <si>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</si>
  <si>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</si>
  <si>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</si>
  <si>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</si>
  <si>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</si>
  <si>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</si>
  <si>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</si>
  <si>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</si>
  <si>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</si>
  <si>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</si>
  <si>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</si>
  <si>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</si>
  <si>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</si>
  <si>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</si>
  <si>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</si>
  <si>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</si>
  <si>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</si>
  <si>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</si>
  <si>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</si>
  <si>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</si>
  <si>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</si>
  <si>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</si>
  <si>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</si>
  <si>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</si>
  <si>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</si>
  <si>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</si>
  <si>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</si>
  <si>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</si>
  <si>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</si>
  <si>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</si>
  <si>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</si>
  <si>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</si>
  <si>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</si>
  <si>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</si>
  <si>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</si>
  <si>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 Ankstesnių metų lėšų likutis iš vios  </t>
    </r>
    <r>
      <rPr>
        <b/>
        <sz val="9"/>
        <color theme="1"/>
        <rFont val="Times New Roman"/>
        <family val="1"/>
        <charset val="186"/>
      </rPr>
      <t>(L)</t>
    </r>
  </si>
  <si>
    <r>
      <t xml:space="preserve">1.6.1. Ankstesnių metų lėšų likutis </t>
    </r>
    <r>
      <rPr>
        <b/>
        <sz val="9"/>
        <color theme="1"/>
        <rFont val="Times New Roman"/>
        <family val="1"/>
        <charset val="186"/>
      </rPr>
      <t>(L)</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</si>
  <si>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</si>
  <si>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</si>
  <si>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</si>
  <si>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</si>
  <si>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</si>
  <si>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</si>
  <si>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</si>
  <si>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</si>
  <si>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</si>
  <si>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</si>
  <si>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</si>
  <si>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</si>
  <si>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</si>
  <si>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 xml:space="preserve">Kultūros paslaugų  prieinamumo ir patrauklumo  didinimas, modernizuojant kultūros įstaigų  infrastruktūrą ir pritaikant daugiafunkcinėms ir daugiakultūrinėms paslaugoms  </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</si>
  <si>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</si>
  <si>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</si>
  <si>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</si>
  <si>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</si>
  <si>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</si>
  <si>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</si>
  <si>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</si>
  <si>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</si>
  <si>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</si>
  <si>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</si>
  <si>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</si>
  <si>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</si>
  <si>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</si>
  <si>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</si>
  <si>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</si>
  <si>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</si>
  <si>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</si>
  <si>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</si>
  <si>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</si>
  <si>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</si>
  <si>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</si>
  <si>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</si>
  <si>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</si>
  <si>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</si>
  <si>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</si>
  <si>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</si>
  <si>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</si>
  <si>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</si>
  <si>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</si>
  <si>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</si>
  <si>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</si>
  <si>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</si>
  <si>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</si>
  <si>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</si>
  <si>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</si>
  <si>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</si>
  <si>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</si>
  <si>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</si>
  <si>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</si>
  <si>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</si>
  <si>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</si>
  <si>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</si>
  <si>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</si>
  <si>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</si>
  <si>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</si>
  <si>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</si>
  <si>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</si>
  <si>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</si>
  <si>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</si>
  <si>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</si>
  <si>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</si>
  <si>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</si>
  <si>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</si>
  <si>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</si>
  <si>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</si>
  <si>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</si>
  <si>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</si>
  <si>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</si>
  <si>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</si>
  <si>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</si>
  <si>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</si>
  <si>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</si>
  <si>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</si>
  <si>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</si>
  <si>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</si>
  <si>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</si>
  <si>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</si>
  <si>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</si>
  <si>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</si>
  <si>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</si>
  <si>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</si>
  <si>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</si>
  <si>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</si>
  <si>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</si>
  <si>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</si>
  <si>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</si>
  <si>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</si>
  <si>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</si>
  <si>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</si>
  <si>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</si>
  <si>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</si>
  <si>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</si>
  <si>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</si>
  <si>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</si>
  <si>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</si>
  <si>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</si>
  <si>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</si>
  <si>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</si>
  <si>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</si>
  <si>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</si>
  <si>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</si>
  <si>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</si>
  <si>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</si>
  <si>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</si>
  <si>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</si>
  <si>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</si>
  <si>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</si>
  <si>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</si>
  <si>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</si>
  <si>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</si>
  <si>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</si>
  <si>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</si>
  <si>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</si>
  <si>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</si>
  <si>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</si>
  <si>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</si>
  <si>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</si>
  <si>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</si>
  <si>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</si>
  <si>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</si>
  <si>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</si>
  <si>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</si>
  <si>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</si>
  <si>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</si>
  <si>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</si>
  <si>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</si>
  <si>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</si>
  <si>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</si>
  <si>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</si>
  <si>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</si>
  <si>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</si>
  <si>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</si>
  <si>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</si>
  <si>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</si>
  <si>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</si>
  <si>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</si>
  <si>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</si>
  <si>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</si>
  <si>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r>
      <t xml:space="preserve">2024–2026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(TŪKST.EUR)</t>
    </r>
  </si>
  <si>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</si>
  <si>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</si>
  <si>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</si>
  <si>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</si>
  <si>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</si>
  <si>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</si>
  <si>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</si>
  <si>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</si>
  <si>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</si>
  <si>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</si>
  <si>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</si>
  <si>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</si>
  <si>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</si>
  <si>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</si>
  <si>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</si>
  <si>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</si>
  <si>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</si>
  <si>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</si>
  <si>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</si>
  <si>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</si>
  <si>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</si>
  <si>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r>
      <t xml:space="preserve">2024–2026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(TŪKST.EUR)</t>
    </r>
  </si>
  <si>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</si>
  <si>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</si>
  <si>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</si>
  <si>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</si>
  <si>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</si>
  <si>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</si>
  <si>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</si>
  <si>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</si>
  <si>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</si>
  <si>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</si>
  <si>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</si>
  <si>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r>
      <t xml:space="preserve">2024–2026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(TŪKST.EUR)</t>
    </r>
  </si>
  <si>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</si>
  <si>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</si>
  <si>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</si>
  <si>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</si>
  <si>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</si>
  <si>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</si>
  <si>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</si>
  <si>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</si>
  <si>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</si>
  <si>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</si>
  <si>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</si>
  <si>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</si>
  <si>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</si>
  <si>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</si>
  <si>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</si>
  <si>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</si>
  <si>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</si>
  <si>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</si>
  <si>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</si>
  <si>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</si>
  <si>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</si>
  <si>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</si>
  <si>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</si>
  <si>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</si>
  <si>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</si>
  <si>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</si>
  <si>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</si>
  <si>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</si>
  <si>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</si>
  <si>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</si>
  <si>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</si>
  <si>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</si>
  <si>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</si>
  <si>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</si>
  <si>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</si>
  <si>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</si>
  <si>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</si>
  <si>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</si>
  <si>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</si>
  <si>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r>
      <t xml:space="preserve">2024–2026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(TŪKST.EUR)</t>
    </r>
  </si>
  <si>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</si>
  <si>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</si>
  <si>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</si>
  <si>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</si>
  <si>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</si>
  <si>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</si>
  <si>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</si>
  <si>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</si>
  <si>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</si>
  <si>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</si>
  <si>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</si>
  <si>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</si>
  <si>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</si>
  <si>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</si>
  <si>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</si>
  <si>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</si>
  <si>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r>
      <t xml:space="preserve">2024–2026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(TŪKST.EUR)</t>
    </r>
  </si>
  <si>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</si>
  <si>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</si>
  <si>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</si>
  <si>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</si>
  <si>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</si>
  <si>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</si>
  <si>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</si>
  <si>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</si>
  <si>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</si>
  <si>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</si>
  <si>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</si>
  <si>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</si>
  <si>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</si>
  <si>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</si>
  <si>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r>
      <t xml:space="preserve">2024–2026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(TŪKST.EUR)</t>
    </r>
  </si>
  <si>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</si>
  <si>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</si>
  <si>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</si>
  <si>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</si>
  <si>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</si>
  <si>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</si>
  <si>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r>
      <t xml:space="preserve">2024–2026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(TŪKST.EUR)</t>
    </r>
  </si>
  <si>
    <t>Vykdyti kryptingą darnaus judumo politiką savivaldybėje</t>
  </si>
  <si>
    <t xml:space="preserve">Paskatinti netaršaus mikrotransporto (paspirtukai, dviračiai, riedžiai ir kt.) infrastruktūros plėtrą </t>
  </si>
  <si>
    <t>KPP</t>
  </si>
  <si>
    <t>Dviračių trasų, pėsčiųjų takų mieste ir jo prieigose įrengimas, atnaujinimas užtikrinant tęstinumą bei junglumą</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</si>
  <si>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</si>
  <si>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</si>
  <si>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</si>
  <si>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</si>
  <si>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</si>
  <si>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</si>
  <si>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</si>
  <si>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</si>
  <si>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</si>
  <si>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</si>
  <si>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</si>
  <si>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</si>
  <si>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</si>
  <si>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</si>
  <si>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</si>
  <si>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</si>
  <si>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</si>
  <si>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</si>
  <si>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</si>
  <si>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</si>
  <si>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</si>
  <si>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</si>
  <si>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</si>
  <si>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</si>
  <si>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</si>
  <si>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</si>
  <si>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</si>
  <si>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</si>
  <si>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</si>
  <si>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</si>
  <si>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</si>
  <si>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</si>
  <si>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</si>
  <si>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</si>
  <si>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</si>
  <si>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</si>
  <si>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</si>
  <si>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</si>
  <si>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</si>
  <si>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</si>
  <si>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</si>
  <si>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r>
      <t xml:space="preserve">2024–2026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(TŪKST.EUR)</t>
    </r>
  </si>
  <si>
    <t>Padidinti miesto bendruomenės įtrauktį į kultūros kūrimą ir naudojimąsi kultūros produktais bei paslaugomis</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</si>
  <si>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</si>
  <si>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</si>
  <si>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</si>
  <si>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</si>
  <si>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</si>
  <si>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</si>
  <si>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</si>
  <si>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</si>
  <si>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</si>
  <si>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</si>
  <si>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</si>
  <si>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</si>
  <si>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</si>
  <si>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</si>
  <si>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</si>
  <si>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</si>
  <si>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</si>
  <si>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</si>
  <si>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paslaugų prieinamumo ir patrauklumo didinimas, modernizuojant kultūros įstaigų infrastruktūrą ir pritaikant daugiafunkcinėms ir daugiakultūrinėms paslaugoms</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</si>
  <si>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</si>
  <si>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</si>
  <si>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</si>
  <si>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</si>
  <si>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</si>
  <si>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</si>
  <si>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</si>
  <si>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</si>
  <si>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</si>
  <si>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</si>
  <si>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</si>
  <si>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</si>
  <si>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r>
      <t xml:space="preserve">2024–2026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(TŪKST.EUR)</t>
    </r>
  </si>
  <si>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</si>
  <si>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</si>
  <si>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</si>
  <si>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</si>
  <si>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</si>
  <si>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</si>
  <si>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</si>
  <si>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</si>
  <si>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</si>
  <si>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</si>
  <si>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r>
      <t xml:space="preserve">2024–2026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(TŪKST.EUR)</t>
    </r>
  </si>
  <si>
    <t>0; 12</t>
  </si>
  <si>
    <t>ML</t>
  </si>
  <si>
    <t>VBSR</t>
  </si>
  <si>
    <t xml:space="preserve">Didinti švietimo sistemos prieinamumą ir kokybę  </t>
  </si>
  <si>
    <t>3.1.1.</t>
  </si>
  <si>
    <t xml:space="preserve">Pagerinti švietimo paslaugų kokybę </t>
  </si>
  <si>
    <t xml:space="preserve">Ikimokyklinių ugdymo mokyklų aplinkos išlaikymas ir programų įgyvendinimas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</si>
  <si>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</si>
  <si>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</si>
  <si>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</si>
  <si>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</si>
  <si>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</si>
  <si>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 xml:space="preserve">Švietimo, kultūros, sporto ir kitų renginių bei projektų įgyvendinimas </t>
  </si>
  <si>
    <t>Pedagoginės-psichologinės tarnybos veikla</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</si>
  <si>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</si>
  <si>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</si>
  <si>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</si>
  <si>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</si>
  <si>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</si>
  <si>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</si>
  <si>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</si>
  <si>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</si>
  <si>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</si>
  <si>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</si>
  <si>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</si>
  <si>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</si>
  <si>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</si>
  <si>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r>
      <t xml:space="preserve">2024–2026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(TŪKST.EUR)</t>
    </r>
  </si>
  <si>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</si>
  <si>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</si>
  <si>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</si>
  <si>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</si>
  <si>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Išplėtoti NVO ir bendruomeninių organizacijų veiklą bei paskatinti jų iniciatyvas, paskatinti gyventojų bendruomeniškumą ir pilietiškumą</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</si>
  <si>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</si>
  <si>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</si>
  <si>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</si>
  <si>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</si>
  <si>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</si>
  <si>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r>
      <t xml:space="preserve">2024–2026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(TŪKST.EUR)</t>
    </r>
  </si>
  <si>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</si>
  <si>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</si>
  <si>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</si>
  <si>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</si>
  <si>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</si>
  <si>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</si>
  <si>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jaunuolių dienos centre</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</si>
  <si>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</si>
  <si>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</si>
  <si>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</si>
  <si>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</si>
  <si>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</si>
  <si>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</si>
  <si>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</si>
  <si>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</si>
  <si>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</si>
  <si>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</si>
  <si>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</si>
  <si>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</si>
  <si>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</si>
  <si>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</si>
  <si>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</si>
  <si>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</si>
  <si>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</si>
  <si>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</si>
  <si>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</si>
  <si>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</si>
  <si>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</si>
  <si>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r>
      <t xml:space="preserve">2024–2026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(TŪKST.EUR)</t>
    </r>
  </si>
  <si>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</si>
  <si>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</si>
  <si>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</si>
  <si>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</si>
  <si>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</si>
  <si>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</si>
  <si>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</si>
  <si>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</si>
  <si>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</si>
  <si>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</si>
  <si>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</si>
  <si>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</si>
  <si>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Įgyvendinti projektą „Vienijantis kūrybiškumo centras – Pragiedrulių sodyba“</t>
  </si>
  <si>
    <t xml:space="preserve">Įgyvendinti projektą „Panevėžio  daugiafunkcinio  sporto ir sveikatingumo centro „Aukštaitija“  rekonstravimas A. Jakšto g. 1, Panevėžio mieste“  </t>
  </si>
  <si>
    <t>Įgyvendinti projektą „Aukštaitijos sporto komplekso Didžiosios salės atnaujinimas“</t>
  </si>
  <si>
    <t>Įgyvendinti projektą „Pabėgėlių iš Ukrainos priėmimas ir ankstyva integracija“</t>
  </si>
  <si>
    <t>Įgyvendinti projektą „Bendruomenė ir aplinka“</t>
  </si>
  <si>
    <t xml:space="preserve">Įgyvendinti projektą „Žalioji kryptis“  </t>
  </si>
  <si>
    <t xml:space="preserve">Įgyvendinti projektą „Įtrauki Europos Sąjunga“  </t>
  </si>
  <si>
    <t>Įgyvendinti projektą „Iššūkiai jaunimui“</t>
  </si>
  <si>
    <t>Įgyvendinti projektą „Europos solidarumas telkia pasaulio jaunimą (Sinergija)“</t>
  </si>
  <si>
    <t>Dviračių trąsų, pėsčiųjų takų mieste ir jo prieigose įrengimas ir atnaujinimas užtikrinant tęstinumą bei junglumą</t>
  </si>
  <si>
    <t xml:space="preserve">Įgyvendinti projektą „Dviračių tako nuo Vakarinės g. link Berčiūnų gyvenvietės  modernizavimas“
</t>
  </si>
  <si>
    <t>2.2.1.4.</t>
  </si>
  <si>
    <t>Įgyvendinti projektą „Panevėžio miesto gatvių apšvietimo modernizavimas“</t>
  </si>
  <si>
    <t>Šalinamų sąvartyne komunalinių atliekų kiekio mažinimas</t>
  </si>
  <si>
    <t>Įgyvendinti projektą „Komunalinių atliekų rūšiuojamojo surinkimo infrastruktūra“</t>
  </si>
  <si>
    <t>Įgyvendinti projektą „Viešųjų erdvių prie Panevėžio bendruomenių rūmų sutvarkymas“</t>
  </si>
  <si>
    <t>Įgyvendinti projektą „Nepriklausomybės aikštės ir jos prieigų sutvarkymas“</t>
  </si>
  <si>
    <t>Įgyvendinti projektą „Teritorijos prie „Ekrano“ marių  konversija, pritaikant ją aktyviam poilsiui, užimtumui ir vietos verslo skatinimui“</t>
  </si>
  <si>
    <t xml:space="preserve">Įgyvendinti projektą „Skaistakalnio parko ir jo prieigų sutvarkymas“
</t>
  </si>
  <si>
    <t>Įgyvendinti projektą „Jaunimo sodo sutvarkymas“</t>
  </si>
  <si>
    <t>Įgyvendinti projektą „Kraštovaizdžio formavimas ir ekologinės būklės gerinimas Panevėžio mieste“</t>
  </si>
  <si>
    <t>Įgyvendinti projektą „Panevėžio „Vilties“ progimnazijos infrastruktūros modernizavimas“</t>
  </si>
  <si>
    <t>Įgyvendinti projektą „Tūkstantmečio mokyklos I“</t>
  </si>
  <si>
    <t xml:space="preserve">Įgyvendinti projektą „Atviros ekosistemos atsiskaitymams negrynaisiais pinigais bendrojo ugdymo įstaigų valgyklose kūrimas“
</t>
  </si>
  <si>
    <t>Įgyvendinti projektą „Mokyklų aprūpinimas gamtos ir technologinių mokslų priemonėmis“</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</si>
  <si>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</si>
  <si>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</si>
  <si>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</si>
  <si>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</si>
  <si>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 xml:space="preserve">Įgyvendinti projektą „Susisiekimo su Panevėžio LEZ gerinimas, modernizuojant J. Janonio g.–Vakarinės g.–Pramonės g. sankryžą“
</t>
  </si>
  <si>
    <t>Vykdyti investicijų projektus, naudojant bankų paskolos, Savivaldybės biudžeto ir likučio lėšas</t>
  </si>
  <si>
    <t>Įgyvendinti projektą „Panevėžio miesto savivaldybės teikiamų paslaugų perkėlimas į elektroninę erdvę gerinant paslaugų kokybę“</t>
  </si>
  <si>
    <t>2.1.4.1.</t>
  </si>
  <si>
    <t>Įgyvendinti projektą „Darnaus judumo priemonių diegimas Panevėžio mieste“</t>
  </si>
  <si>
    <t>2.2. Kitos ES lėšos, kurios neapskaitomos biudžete</t>
  </si>
  <si>
    <t>Įgyvendinti projektą „Stasio Eidrigevičiaus menų centro įkūrimas  modernizuojant  viešąją kultūros infrastruktūrą“</t>
  </si>
  <si>
    <t>Įgyvendinti projektą „Panevėžio senvagės teritorijos kompleksinis sutvarkymas“</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</si>
  <si>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</si>
  <si>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</si>
  <si>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</si>
  <si>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288724610
190419796
190419981
190420040
190420617
190421338
190421719
190422397
190422963
190423150
190423499
190423684
190423727
190423912
190425888
190984151
191816313
191816651
191817034
290422430
303283300
</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</si>
  <si>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</si>
  <si>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</si>
  <si>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</si>
  <si>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</si>
  <si>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</si>
  <si>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</si>
  <si>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</si>
  <si>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</si>
  <si>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</si>
  <si>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</si>
  <si>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</si>
  <si>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</si>
  <si>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</si>
  <si>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</si>
  <si>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</si>
  <si>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</si>
  <si>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</si>
  <si>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</si>
  <si>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</si>
  <si>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</si>
  <si>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</si>
  <si>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</si>
  <si>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</si>
  <si>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</si>
  <si>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</si>
  <si>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</si>
  <si>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02 Programos lėšos be likučio (L)</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</si>
  <si>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</si>
  <si>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</si>
  <si>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</si>
  <si>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</si>
  <si>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</si>
  <si>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Savivaldybės viešųjų pastatų bei miesto įmonių / organizacijų modernizavimas, taikant energijos išteklių panaudojimo efektyvumo didinimo priemones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</si>
  <si>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</si>
  <si>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</si>
  <si>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</si>
  <si>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</si>
  <si>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</si>
  <si>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</si>
  <si>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</si>
  <si>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</si>
  <si>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</si>
  <si>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</si>
  <si>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</si>
  <si>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</si>
  <si>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</si>
  <si>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r>
      <t xml:space="preserve">2024–2026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(TŪKST.EUR)</t>
    </r>
  </si>
  <si>
    <r>
      <t xml:space="preserve">2024–2026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(TŪKST.EUR)</t>
    </r>
  </si>
  <si>
    <t>2024 – 2026 METŲ ASIGNAVIMŲ IR KITŲ LĖŠŲ PASISKIRSTYMAS PAGAL PROGRAMAS (TŪKST. EUR)</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</si>
  <si>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</si>
  <si>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</si>
  <si>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</si>
  <si>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</si>
  <si>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</si>
  <si>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</si>
  <si>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</si>
  <si>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</si>
  <si>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</si>
  <si>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</si>
  <si>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</si>
  <si>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</si>
  <si>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</si>
  <si>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</si>
  <si>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</si>
  <si>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</si>
  <si>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</si>
  <si>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Įgyvendinti projektą „Visos dienos mokyklų erdvių sukūrimas Panevėžio miesto ikimokyklinio ugdymo mokyklose“</t>
  </si>
  <si>
    <t>Įgyvendinti projektą „Bendrojo ugdymo  mokyklų infrastruktūros pritaikymas įvairių negalių turintiems mokiniams Panevėžio mieste“</t>
  </si>
  <si>
    <t>Įgyvendinti projektą „Gebėjimų ir reikalingų kompetencijų ugdymas darbe su specialiųjų poreikių vaikais Latvijos ir Lietuvos vaikų darželiuose“</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</si>
  <si>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</si>
  <si>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</si>
  <si>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</si>
  <si>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</si>
  <si>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</si>
  <si>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</si>
  <si>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</si>
  <si>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</si>
  <si>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</si>
  <si>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</si>
  <si>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</si>
  <si>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</si>
  <si>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</si>
  <si>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</si>
  <si>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</si>
  <si>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ES*</t>
  </si>
  <si>
    <t>0; 7; 12</t>
  </si>
  <si>
    <t>0; 7; 19</t>
  </si>
  <si>
    <t>0; 19</t>
  </si>
  <si>
    <t>0; 7; 14</t>
  </si>
  <si>
    <t>01-02-16</t>
  </si>
  <si>
    <t xml:space="preserve">
1.2.</t>
  </si>
  <si>
    <t>Savivaldybės teritorijoje perduotos valstybinės žemės patikėtinio funkcijai atlikti</t>
  </si>
  <si>
    <t>Socialinių dirbtuvių kūrimas Panevėžyje</t>
  </si>
  <si>
    <t>Įgyvendinti projektą „Pėsčiųjų ir dviračių tako nuo Vakarinės g. link Berčiūnų gyvenvietės modernizavimas integruojant į bendrą bevariklio transporto tinklą"</t>
  </si>
  <si>
    <t>Dviračių arba pėsčiųjų ir / ar dviračių tako Ramygalos g. (nuo Nemuno g.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</si>
  <si>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</si>
  <si>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</si>
  <si>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Smėlynės g. (nuo J. Basanavičiaus iki S. Kerbedžio g.) modernizavimas integruojant į bendrą bevariklio transporto tinklą</t>
  </si>
  <si>
    <t>Bauhauzas – žalesnė Europa</t>
  </si>
  <si>
    <t>Įgyvendinti projektą „Lyčių lygybės kraštovaizdis – tvarus ir skirtingus poreikius atitinkantis miestų plėtros metodas“</t>
  </si>
  <si>
    <t xml:space="preserve">Kokybiškų visuomenės sveikatos paslaugų prieinamumo gerinimas Panevėžio mieste </t>
  </si>
  <si>
    <t>Sveikatos centro sudėtyje teikiamų sveikatos priežiūros paslaugų infrastruktūros modernizavimas Panevėžio mieste</t>
  </si>
  <si>
    <t>,</t>
  </si>
  <si>
    <t xml:space="preserve">Įgyvendinti projektą „Lietaus vandens surinkimo, valymo ir nuotekų  bei drenažo sistemų projektavimas, diegimas ir renovavimas“ </t>
  </si>
  <si>
    <t>Veiklos valdymo skyrius</t>
  </si>
  <si>
    <t>PATVIRTINTA
Panevėžio miesto savivaldybės tarybos
2024 m. sausio 25 d. sprendimu Nr. 1-1
(Panevėžio miesto savivaldybės tarybos
                                  sprendimo Nr.
redakcija)</t>
  </si>
  <si>
    <t>SB(ES)</t>
  </si>
  <si>
    <r>
      <t>1.7. Grąžintos biudžeto lėšos baigus projektus, finansuojamus Europos Sąjungos, kitos tarptautinės finansinės paramos ir bendrojo finansavimo lėšomis</t>
    </r>
    <r>
      <rPr>
        <b/>
        <sz val="9"/>
        <color theme="1"/>
        <rFont val="Times New Roman"/>
        <family val="1"/>
        <charset val="186"/>
      </rPr>
      <t xml:space="preserve"> ((SB(ES))</t>
    </r>
  </si>
  <si>
    <t>Įgyvendinti projektą "Stasio Eidrigevičiaus menų centro rekonstrukcija pritaikant teikti naujas paslaugas"</t>
  </si>
  <si>
    <t xml:space="preserve">Įgyvendinti projektą "Kultūros vertybių ir paveldo puoselėjimas Europoje" </t>
  </si>
  <si>
    <t>288724610, 248209780</t>
  </si>
  <si>
    <t>Įgyvendinti projektą "Užsienio kilmės Lietuvos gyventojų integracijos procesų koordinavimo plėtra Lietuvos Respublikos savivaldybėse"</t>
  </si>
  <si>
    <t>Įgyvendinti projektą "Apsaugoto būsto įrengimas Panevėžyje"</t>
  </si>
  <si>
    <t>Įgyvendinti projektą "Panevėžio grupinių gyvenimo namų asmenims su intelekto ir (ar) psichikos negalia įkūrimas"</t>
  </si>
  <si>
    <t>Įgyvendinti projektą "Socialinių paslaugų įstaigų senyvo amžiaus asmenims infrastruktūros modernizavimas ir plėtra Panevėžio mieste"</t>
  </si>
  <si>
    <t>Įgyvendinti projektą "A. Jakšto gatvės pėsčiųjų ir dviračių tilto (nuo Kranto g. iki A. Jakšto g.) atnaujinimas / įrengimas integruojant į bendrą bevariklio transporto tinklą"</t>
  </si>
  <si>
    <t>Įgyvendinti projektą "Klaipėdos g. –Nemuno g. rekonstravimas, užtikrinant eismo saugumą ir pašalinant juodąją dėmę"</t>
  </si>
  <si>
    <t>Įgyvendinti projektą "J. Basanavičiaus g. - Beržų g. rekonstravimas, užtikrinant eismo saugumą ir pašalinant juodąją dėmę"</t>
  </si>
  <si>
    <t>Įgyvendinti projektą "Klaipėdos g. –Vakarinės g. rekonstravimas, užtikrinant eismo saugumą ir pašalinant juodąją dėmę"</t>
  </si>
  <si>
    <t>Įgyvendinti projektą "Skatinti rūšiuojamąji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</si>
  <si>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</si>
  <si>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</si>
  <si>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</si>
  <si>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</si>
  <si>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</si>
  <si>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</si>
  <si>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"Panevėžio miesto  pramoninių ir komercinių teritorijų pasiekiamumo gerinimas"</t>
  </si>
  <si>
    <t>10-02</t>
  </si>
  <si>
    <t>Pagerinti savivaldybės veiklos valdymą</t>
  </si>
  <si>
    <t>10-02-01</t>
  </si>
  <si>
    <t>Efektyvinti viešųjų paslaugų teikimą</t>
  </si>
  <si>
    <t>Esamo Panevėžio miesto autobusų stoties pastato ir infrastruktūros konversija, pritaikant ją gyventojų ir atvykstančiųjų aptarnavimui teikiant viešąsias paslaugas susisiekimo, turizmo informacijos ir verslo informacijos srityse</t>
  </si>
  <si>
    <t>Panevėžio miesto daugiabučių namų patalpų pritaikymo minimaliems priedangų reikalavimams konkursas</t>
  </si>
  <si>
    <t>304929400, 288724610</t>
  </si>
  <si>
    <t>1.7. Grąžintos biudžeto lėšos baigus projektus, finansuojamus Europos Sąjungos, kitos tarptautinės finansinės paramos ir bendrojo finansavimo lėšomis ((SB(ES))</t>
  </si>
  <si>
    <r>
      <t xml:space="preserve">1.2.5. Valstybės lėšos vietinės reikšmės keliams (gatvėms) tiesti, taisyti, prižiūrėti ir saugaus eismo sąlygoms užtikrinti </t>
    </r>
    <r>
      <rPr>
        <b/>
        <sz val="9"/>
        <color theme="1"/>
        <rFont val="Times New Roman"/>
        <family val="1"/>
        <charset val="186"/>
      </rPr>
      <t>(KPP)</t>
    </r>
  </si>
  <si>
    <t>Įgyvendinti projektą „Socialinio būsto fondo plėtra Panevėžio mieste“</t>
  </si>
  <si>
    <t xml:space="preserve">Naujos autobusų stoties įsteigimas, įrengimas ir prieigų sutvarkymas </t>
  </si>
  <si>
    <t>Įgyvendinti projektą „Ugdymo priemonės mokykloms“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</si>
</sst>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7"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b/>
      <sz val="10"/>
      <color rgb="FFFF0000"/>
      <name val="Times New Roman"/>
      <family val="1"/>
      <charset val="186"/>
    </font>
    <font>
      <sz val="10"/>
      <color rgb="FFFF0000"/>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11"/>
      <name val="Times New Roman"/>
      <family val="1"/>
      <charset val="186"/>
    </font>
    <font>
      <sz val="9"/>
      <name val="Calibri"/>
      <family val="2"/>
      <charset val="186"/>
      <scheme val="minor"/>
    </font>
    <font>
      <sz val="10"/>
      <name val="Calibri"/>
      <family val="2"/>
      <charset val="186"/>
      <scheme val="minor"/>
    </font>
    <font>
      <sz val="10"/>
      <name val="Times New Roman"/>
      <family val="1"/>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9"/>
      <color rgb="FFC808A3"/>
      <name val="Calibri"/>
      <family val="2"/>
      <charset val="186"/>
      <scheme val="minor"/>
    </font>
    <font>
      <sz val="10"/>
      <color rgb="FF0070C0"/>
      <name val="Calibri"/>
      <family val="2"/>
      <charset val="186"/>
      <scheme val="minor"/>
    </font>
    <font>
      <sz val="11"/>
      <color rgb="FFFF0000"/>
      <name val="Times New Roman"/>
      <family val="1"/>
      <charset val="186"/>
    </font>
    <font>
      <sz val="12"/>
      <color rgb="FFFF0000"/>
      <name val="Times New Roman"/>
      <family val="1"/>
      <charset val="186"/>
    </font>
    <font>
      <sz val="10"/>
      <color rgb="FFFF0000"/>
      <name val="Times New Roman"/>
      <family val="1"/>
    </font>
    <font>
      <b/>
      <sz val="10"/>
      <color rgb="FFFF0000"/>
      <name val="Times New Roman"/>
      <family val="1"/>
    </font>
    <font>
      <sz val="9"/>
      <color rgb="FFFF0000"/>
      <name val="Times New Roman"/>
      <family val="1"/>
      <charset val="186"/>
    </font>
    <font>
      <b/>
      <sz val="9"/>
      <color rgb="FFFF0000"/>
      <name val="Times New Roman"/>
      <family val="1"/>
      <charset val="186"/>
    </font>
  </fonts>
  <fills count="12">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4">
    <xf numFmtId="0" fontId="0" fillId="0" borderId="0"/>
    <xf numFmtId="0" fontId="12" fillId="0" borderId="0"/>
    <xf numFmtId="0" fontId="24" fillId="0" borderId="0"/>
    <xf numFmtId="0" fontId="25" fillId="0" borderId="0"/>
  </cellStyleXfs>
  <cellXfs count="352">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5" fillId="3" borderId="12" xfId="0" applyFont="1" applyFill="1" applyBorder="1"/>
    <xf numFmtId="0" fontId="15" fillId="3" borderId="0" xfId="0" applyFont="1" applyFill="1"/>
    <xf numFmtId="0" fontId="15" fillId="3" borderId="0" xfId="0" applyFont="1" applyFill="1" applyAlignment="1">
      <alignment horizontal="left"/>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1" fillId="0" borderId="3" xfId="0" applyNumberFormat="1" applyFont="1" applyBorder="1" applyAlignment="1">
      <alignment horizontal="center" vertical="top"/>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1"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1" fillId="0" borderId="9" xfId="0" applyNumberFormat="1" applyFont="1" applyBorder="1" applyAlignment="1">
      <alignment horizontal="center" vertical="top"/>
    </xf>
    <xf numFmtId="0" fontId="22" fillId="0" borderId="1" xfId="0" applyFont="1" applyBorder="1" applyAlignment="1">
      <alignment horizontal="left"/>
    </xf>
    <xf numFmtId="0" fontId="7" fillId="0" borderId="4" xfId="0" applyFont="1" applyBorder="1" applyAlignment="1">
      <alignment horizontal="justify" vertical="center" wrapText="1"/>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2" fillId="0" borderId="0" xfId="0" applyFont="1" applyAlignment="1">
      <alignment horizontal="left"/>
    </xf>
    <xf numFmtId="0" fontId="7" fillId="0" borderId="1" xfId="0" applyFont="1" applyBorder="1" applyAlignment="1">
      <alignment horizontal="justify" vertical="center" wrapText="1"/>
    </xf>
    <xf numFmtId="49" fontId="21" fillId="0" borderId="11" xfId="0" applyNumberFormat="1" applyFont="1" applyBorder="1" applyAlignment="1">
      <alignment horizontal="center" vertical="top"/>
    </xf>
    <xf numFmtId="0" fontId="7" fillId="0" borderId="7" xfId="0" applyFont="1" applyBorder="1" applyAlignment="1">
      <alignment horizontal="center" vertical="center" wrapText="1"/>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4" fillId="0" borderId="5" xfId="0" applyFont="1" applyBorder="1" applyAlignment="1">
      <alignment vertical="top" wrapText="1"/>
    </xf>
    <xf numFmtId="0" fontId="11" fillId="0" borderId="11" xfId="0" applyFont="1" applyBorder="1" applyAlignment="1">
      <alignment horizontal="center" vertical="top" wrapText="1"/>
    </xf>
    <xf numFmtId="0" fontId="14" fillId="0" borderId="7" xfId="0" applyFont="1" applyBorder="1" applyAlignment="1">
      <alignment vertical="top" wrapText="1"/>
    </xf>
    <xf numFmtId="0" fontId="11" fillId="0" borderId="3" xfId="0" applyFont="1" applyBorder="1" applyAlignment="1">
      <alignment horizontal="center" vertical="top" wrapText="1"/>
    </xf>
    <xf numFmtId="0" fontId="14"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1"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1"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3" fillId="0" borderId="6" xfId="0" applyFont="1" applyBorder="1" applyAlignment="1">
      <alignment horizontal="justify" vertical="center" wrapText="1"/>
    </xf>
    <xf numFmtId="0" fontId="21" fillId="0" borderId="6" xfId="0" applyFont="1" applyBorder="1" applyAlignment="1">
      <alignment horizontal="left" vertical="center" wrapText="1"/>
    </xf>
    <xf numFmtId="0" fontId="16"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1" fillId="9" borderId="6" xfId="0" applyFont="1" applyFill="1" applyBorder="1" applyAlignment="1">
      <alignment horizontal="center" vertical="center" wrapText="1"/>
    </xf>
    <xf numFmtId="0" fontId="21" fillId="9" borderId="6" xfId="0" applyFont="1" applyFill="1" applyBorder="1" applyAlignment="1">
      <alignment horizontal="left" vertical="center" wrapText="1"/>
    </xf>
    <xf numFmtId="0" fontId="16"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1" fillId="0" borderId="6" xfId="0" applyFont="1" applyBorder="1" applyAlignment="1">
      <alignment vertical="center" wrapText="1"/>
    </xf>
    <xf numFmtId="0" fontId="21" fillId="0" borderId="6" xfId="0" applyFont="1" applyBorder="1" applyAlignment="1">
      <alignment horizontal="justify" vertical="center" wrapText="1"/>
    </xf>
    <xf numFmtId="0" fontId="21" fillId="9" borderId="6" xfId="0" applyFont="1" applyFill="1" applyBorder="1" applyAlignment="1">
      <alignment horizontal="justify" vertical="center" wrapText="1"/>
    </xf>
    <xf numFmtId="164" fontId="21"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1" fillId="7" borderId="6" xfId="0" applyNumberFormat="1"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7" borderId="6" xfId="0" applyFont="1" applyFill="1" applyBorder="1" applyAlignment="1">
      <alignment horizontal="justify" vertical="center" wrapText="1"/>
    </xf>
    <xf numFmtId="0" fontId="16" fillId="7" borderId="6" xfId="0" applyFont="1" applyFill="1" applyBorder="1" applyAlignment="1">
      <alignment horizontal="justify" vertical="center" wrapText="1"/>
    </xf>
    <xf numFmtId="0" fontId="23"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1" fillId="8" borderId="6" xfId="0" applyFont="1" applyFill="1" applyBorder="1" applyAlignment="1">
      <alignment vertical="center" wrapText="1"/>
    </xf>
    <xf numFmtId="164" fontId="21" fillId="8" borderId="6" xfId="0" applyNumberFormat="1" applyFont="1" applyFill="1" applyBorder="1" applyAlignment="1">
      <alignment horizontal="center" vertical="center" wrapText="1"/>
    </xf>
    <xf numFmtId="0" fontId="21" fillId="8" borderId="6" xfId="0" applyFont="1" applyFill="1" applyBorder="1" applyAlignment="1">
      <alignment horizontal="center" vertical="center" wrapText="1"/>
    </xf>
    <xf numFmtId="0" fontId="21"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6" fillId="8" borderId="6" xfId="0" applyFont="1" applyFill="1" applyBorder="1" applyAlignment="1">
      <alignment horizontal="justify" vertical="center" wrapText="1"/>
    </xf>
    <xf numFmtId="0" fontId="23" fillId="8" borderId="6" xfId="0" applyFont="1" applyFill="1" applyBorder="1" applyAlignment="1">
      <alignment horizontal="justify" vertical="center" wrapText="1"/>
    </xf>
    <xf numFmtId="164" fontId="21" fillId="0" borderId="6" xfId="0" applyNumberFormat="1" applyFont="1" applyBorder="1" applyAlignment="1">
      <alignment horizontal="justify" vertical="center" wrapText="1"/>
    </xf>
    <xf numFmtId="164" fontId="5" fillId="0" borderId="2"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0" fillId="0" borderId="0" xfId="0" applyNumberFormat="1"/>
    <xf numFmtId="0" fontId="15" fillId="0" borderId="0" xfId="0" applyFont="1"/>
    <xf numFmtId="0" fontId="11" fillId="0" borderId="0" xfId="0" applyFont="1" applyAlignment="1">
      <alignment vertical="center"/>
    </xf>
    <xf numFmtId="164" fontId="18" fillId="0" borderId="0" xfId="0" applyNumberFormat="1" applyFont="1"/>
    <xf numFmtId="164" fontId="6" fillId="3" borderId="6"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3" fillId="0" borderId="4"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4" xfId="0" applyFont="1" applyBorder="1" applyAlignment="1">
      <alignment horizontal="left" vertical="center" wrapText="1"/>
    </xf>
    <xf numFmtId="0" fontId="21"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1"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1" fillId="0" borderId="4"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8" fillId="0" borderId="6" xfId="0" applyFont="1" applyBorder="1" applyAlignment="1">
      <alignment horizontal="left" vertical="center" wrapText="1"/>
    </xf>
    <xf numFmtId="0" fontId="27" fillId="0" borderId="6" xfId="0" applyFont="1" applyBorder="1" applyAlignment="1">
      <alignment horizontal="left"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29" fillId="0" borderId="0" xfId="0" applyFont="1"/>
    <xf numFmtId="0" fontId="30" fillId="0" borderId="0" xfId="0" applyFont="1"/>
    <xf numFmtId="0" fontId="31" fillId="0" borderId="0" xfId="0" applyFont="1"/>
    <xf numFmtId="49" fontId="3" fillId="8" borderId="0" xfId="0" applyNumberFormat="1" applyFont="1" applyFill="1" applyAlignment="1">
      <alignment horizontal="center" vertical="center" wrapText="1"/>
    </xf>
    <xf numFmtId="0" fontId="8" fillId="8" borderId="0" xfId="0" applyFont="1" applyFill="1" applyAlignment="1">
      <alignment vertical="center" wrapText="1"/>
    </xf>
    <xf numFmtId="2" fontId="8" fillId="8" borderId="0" xfId="0" applyNumberFormat="1" applyFont="1" applyFill="1" applyAlignment="1">
      <alignment horizontal="center" vertical="center" wrapText="1"/>
    </xf>
    <xf numFmtId="0" fontId="8" fillId="8" borderId="0" xfId="0" applyFont="1" applyFill="1" applyAlignment="1">
      <alignment horizontal="justify" vertical="center" wrapText="1"/>
    </xf>
    <xf numFmtId="0" fontId="3" fillId="8" borderId="0" xfId="0" applyFont="1" applyFill="1" applyAlignment="1">
      <alignment vertical="center" wrapText="1"/>
    </xf>
    <xf numFmtId="0" fontId="9" fillId="8" borderId="0" xfId="0" applyFont="1" applyFill="1" applyAlignment="1">
      <alignment horizontal="justify" vertical="center" wrapText="1"/>
    </xf>
    <xf numFmtId="0" fontId="7" fillId="8" borderId="0" xfId="0" applyFont="1" applyFill="1" applyAlignment="1">
      <alignment horizontal="justify" vertical="center" wrapText="1"/>
    </xf>
    <xf numFmtId="164" fontId="23" fillId="0" borderId="6" xfId="0" applyNumberFormat="1" applyFont="1" applyBorder="1" applyAlignment="1">
      <alignment horizontal="center" vertical="center" wrapText="1"/>
    </xf>
    <xf numFmtId="164" fontId="15" fillId="0" borderId="0" xfId="0" applyNumberFormat="1" applyFont="1"/>
    <xf numFmtId="0" fontId="21" fillId="0" borderId="6" xfId="0" applyFont="1" applyBorder="1" applyAlignment="1">
      <alignment horizontal="center" wrapText="1"/>
    </xf>
    <xf numFmtId="0" fontId="16" fillId="0" borderId="6"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164" fontId="21" fillId="5" borderId="6" xfId="0" applyNumberFormat="1" applyFont="1" applyFill="1" applyBorder="1" applyAlignment="1">
      <alignment horizontal="justify" vertical="center" wrapText="1"/>
    </xf>
    <xf numFmtId="164" fontId="21" fillId="6" borderId="6" xfId="0" applyNumberFormat="1" applyFont="1" applyFill="1" applyBorder="1" applyAlignment="1">
      <alignment horizontal="justify" vertical="center" wrapText="1"/>
    </xf>
    <xf numFmtId="0" fontId="13" fillId="0" borderId="6" xfId="0" applyFont="1" applyBorder="1" applyAlignment="1">
      <alignment vertical="center" wrapText="1"/>
    </xf>
    <xf numFmtId="2" fontId="21" fillId="0" borderId="6" xfId="0" applyNumberFormat="1" applyFont="1" applyBorder="1" applyAlignment="1">
      <alignment horizontal="justify" vertical="center" wrapText="1"/>
    </xf>
    <xf numFmtId="164" fontId="32"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164" fontId="14" fillId="0" borderId="6" xfId="0" applyNumberFormat="1" applyFont="1" applyBorder="1" applyAlignment="1">
      <alignment horizontal="center" vertical="center" wrapText="1"/>
    </xf>
    <xf numFmtId="0" fontId="14" fillId="0" borderId="4" xfId="0" applyFont="1" applyBorder="1" applyAlignment="1">
      <alignment horizontal="center" vertical="center" wrapText="1"/>
    </xf>
    <xf numFmtId="164" fontId="14" fillId="0" borderId="4" xfId="0" applyNumberFormat="1" applyFont="1" applyBorder="1" applyAlignment="1">
      <alignment horizontal="center" vertical="center" wrapText="1"/>
    </xf>
    <xf numFmtId="0" fontId="13" fillId="0" borderId="6" xfId="0" applyFont="1" applyBorder="1" applyAlignment="1">
      <alignment horizontal="center" wrapText="1"/>
    </xf>
    <xf numFmtId="164" fontId="20" fillId="0" borderId="0" xfId="0" applyNumberFormat="1" applyFont="1"/>
    <xf numFmtId="0" fontId="21" fillId="0" borderId="1" xfId="0" applyFont="1" applyBorder="1" applyAlignment="1">
      <alignment horizontal="center" vertical="center" wrapText="1"/>
    </xf>
    <xf numFmtId="164" fontId="13" fillId="3" borderId="6" xfId="0" applyNumberFormat="1" applyFont="1" applyFill="1" applyBorder="1" applyAlignment="1">
      <alignment horizontal="center" vertical="center" wrapText="1"/>
    </xf>
    <xf numFmtId="0" fontId="33" fillId="0" borderId="1" xfId="0" applyFont="1" applyBorder="1" applyAlignment="1">
      <alignment horizontal="left"/>
    </xf>
    <xf numFmtId="0" fontId="23" fillId="0" borderId="4" xfId="0"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4" borderId="6"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164" fontId="16" fillId="0" borderId="3" xfId="0" applyNumberFormat="1" applyFont="1" applyBorder="1" applyAlignment="1">
      <alignment horizontal="center" vertical="center" wrapText="1"/>
    </xf>
    <xf numFmtId="0" fontId="16" fillId="4" borderId="6" xfId="0" applyFont="1" applyFill="1" applyBorder="1" applyAlignment="1">
      <alignment horizontal="center" vertical="center" wrapText="1"/>
    </xf>
    <xf numFmtId="0" fontId="5" fillId="10" borderId="6" xfId="0" applyFont="1" applyFill="1" applyBorder="1" applyAlignment="1">
      <alignment vertical="center" wrapText="1"/>
    </xf>
    <xf numFmtId="0" fontId="23" fillId="3" borderId="6" xfId="0" applyFont="1" applyFill="1" applyBorder="1" applyAlignment="1">
      <alignment horizontal="center" vertical="center" wrapText="1"/>
    </xf>
    <xf numFmtId="164" fontId="23" fillId="3" borderId="6"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16" fillId="0" borderId="4" xfId="0" applyFont="1" applyBorder="1" applyAlignment="1">
      <alignment horizontal="justify" vertical="center" wrapText="1"/>
    </xf>
    <xf numFmtId="0" fontId="13" fillId="0" borderId="1" xfId="0" applyFont="1" applyBorder="1" applyAlignment="1">
      <alignment horizontal="left" vertical="center" wrapText="1"/>
    </xf>
    <xf numFmtId="164" fontId="11" fillId="0" borderId="6" xfId="0" applyNumberFormat="1"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justify" vertical="center" wrapText="1"/>
    </xf>
    <xf numFmtId="0" fontId="13" fillId="0" borderId="0" xfId="0" applyFont="1" applyAlignment="1">
      <alignment vertical="center" wrapText="1"/>
    </xf>
    <xf numFmtId="0" fontId="34" fillId="0" borderId="0" xfId="0" applyFont="1"/>
    <xf numFmtId="164" fontId="11" fillId="0" borderId="0" xfId="0" applyNumberFormat="1" applyFont="1" applyAlignment="1">
      <alignment horizontal="center" vertical="center" wrapText="1"/>
    </xf>
    <xf numFmtId="0" fontId="16" fillId="0" borderId="0" xfId="0" applyFont="1" applyAlignment="1">
      <alignment horizontal="justify" vertical="center" wrapText="1"/>
    </xf>
    <xf numFmtId="0" fontId="23" fillId="0" borderId="0" xfId="0" applyFont="1" applyAlignment="1">
      <alignment horizontal="justify" vertical="center" wrapText="1"/>
    </xf>
    <xf numFmtId="49" fontId="13" fillId="0" borderId="3" xfId="0" applyNumberFormat="1" applyFont="1" applyBorder="1" applyAlignment="1">
      <alignment horizontal="left" vertical="center" wrapText="1"/>
    </xf>
    <xf numFmtId="0" fontId="13" fillId="3" borderId="6" xfId="0" applyFont="1" applyFill="1" applyBorder="1" applyAlignment="1">
      <alignment horizontal="center" vertical="center" wrapText="1"/>
    </xf>
    <xf numFmtId="0" fontId="21" fillId="3" borderId="6" xfId="0" applyFont="1" applyFill="1" applyBorder="1" applyAlignment="1">
      <alignment horizontal="left" vertical="center" wrapText="1"/>
    </xf>
    <xf numFmtId="0" fontId="16" fillId="3" borderId="6" xfId="0" applyFont="1" applyFill="1" applyBorder="1" applyAlignment="1">
      <alignment horizontal="justify" vertical="center" wrapText="1"/>
    </xf>
    <xf numFmtId="0" fontId="36" fillId="0" borderId="0" xfId="0" applyFont="1"/>
    <xf numFmtId="0" fontId="37" fillId="0" borderId="0" xfId="0" applyFont="1"/>
    <xf numFmtId="0" fontId="38" fillId="0" borderId="0" xfId="0" applyFont="1"/>
    <xf numFmtId="0" fontId="23" fillId="9" borderId="6" xfId="0" applyFont="1" applyFill="1" applyBorder="1" applyAlignment="1">
      <alignment horizontal="justify" vertical="center" wrapText="1"/>
    </xf>
    <xf numFmtId="0" fontId="21" fillId="3" borderId="6" xfId="0" applyFont="1" applyFill="1" applyBorder="1" applyAlignment="1">
      <alignment horizontal="justify" vertical="center" wrapText="1"/>
    </xf>
    <xf numFmtId="0" fontId="39" fillId="0" borderId="0" xfId="0" applyFont="1"/>
    <xf numFmtId="164" fontId="13" fillId="6" borderId="6" xfId="0" applyNumberFormat="1" applyFont="1" applyFill="1" applyBorder="1" applyAlignment="1">
      <alignment horizontal="center" vertical="center" wrapText="1"/>
    </xf>
    <xf numFmtId="0" fontId="21" fillId="6" borderId="6" xfId="0" applyFont="1" applyFill="1" applyBorder="1" applyAlignment="1">
      <alignment horizontal="center" vertical="center" wrapText="1"/>
    </xf>
    <xf numFmtId="0" fontId="16"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2" fontId="21" fillId="0" borderId="6" xfId="0" applyNumberFormat="1" applyFont="1" applyBorder="1" applyAlignment="1">
      <alignment horizontal="center" vertical="center" wrapText="1"/>
    </xf>
    <xf numFmtId="164" fontId="28" fillId="0" borderId="6" xfId="0" applyNumberFormat="1" applyFont="1" applyBorder="1" applyAlignment="1">
      <alignment horizontal="center" vertical="center" wrapText="1"/>
    </xf>
    <xf numFmtId="164" fontId="29" fillId="0" borderId="0" xfId="0" applyNumberFormat="1" applyFont="1"/>
    <xf numFmtId="0" fontId="40" fillId="0" borderId="0" xfId="0" applyFont="1"/>
    <xf numFmtId="0" fontId="21" fillId="3" borderId="6" xfId="0" applyFont="1" applyFill="1" applyBorder="1" applyAlignment="1">
      <alignment horizontal="center" vertical="center" wrapText="1"/>
    </xf>
    <xf numFmtId="0" fontId="23" fillId="3" borderId="6" xfId="0" applyFont="1" applyFill="1" applyBorder="1" applyAlignment="1">
      <alignment horizontal="justify" vertical="center" wrapText="1"/>
    </xf>
    <xf numFmtId="0" fontId="13" fillId="6" borderId="6" xfId="0" applyFont="1" applyFill="1" applyBorder="1" applyAlignment="1">
      <alignment horizontal="left" vertical="top" wrapText="1"/>
    </xf>
    <xf numFmtId="0" fontId="13" fillId="3" borderId="6" xfId="0" applyFont="1" applyFill="1" applyBorder="1" applyAlignment="1">
      <alignment horizontal="left" vertical="center" wrapText="1"/>
    </xf>
    <xf numFmtId="164" fontId="35" fillId="0" borderId="6" xfId="0" applyNumberFormat="1" applyFont="1" applyBorder="1" applyAlignment="1">
      <alignment horizontal="center" vertical="center" wrapText="1"/>
    </xf>
    <xf numFmtId="164" fontId="27" fillId="0" borderId="6" xfId="0" applyNumberFormat="1" applyFont="1" applyBorder="1" applyAlignment="1">
      <alignment horizontal="center" vertical="center" wrapText="1"/>
    </xf>
    <xf numFmtId="0" fontId="21" fillId="3" borderId="4"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0" borderId="6" xfId="0" applyFont="1" applyBorder="1" applyAlignment="1">
      <alignment horizontal="center" vertical="center" wrapText="1"/>
    </xf>
    <xf numFmtId="0" fontId="27" fillId="0" borderId="6" xfId="0" applyFont="1" applyBorder="1" applyAlignment="1">
      <alignment horizontal="center" vertical="center" wrapText="1"/>
    </xf>
    <xf numFmtId="0" fontId="13" fillId="11" borderId="6" xfId="0" applyFont="1" applyFill="1" applyBorder="1" applyAlignment="1">
      <alignment horizontal="center" vertical="center" wrapText="1"/>
    </xf>
    <xf numFmtId="0" fontId="27" fillId="0" borderId="4" xfId="0" applyFont="1" applyBorder="1" applyAlignment="1">
      <alignment horizontal="center" vertical="center" wrapText="1"/>
    </xf>
    <xf numFmtId="0" fontId="21" fillId="11" borderId="4" xfId="0" applyFont="1" applyFill="1" applyBorder="1" applyAlignment="1">
      <alignment horizontal="center" vertical="center" wrapText="1"/>
    </xf>
    <xf numFmtId="164" fontId="28" fillId="3" borderId="6" xfId="0" applyNumberFormat="1" applyFont="1" applyFill="1" applyBorder="1" applyAlignment="1">
      <alignment horizontal="center" vertical="center" wrapText="1"/>
    </xf>
    <xf numFmtId="164" fontId="27" fillId="0" borderId="4" xfId="0" applyNumberFormat="1" applyFont="1" applyBorder="1" applyAlignment="1">
      <alignment horizontal="center" vertical="center" wrapText="1"/>
    </xf>
    <xf numFmtId="164" fontId="35" fillId="3" borderId="1" xfId="0" applyNumberFormat="1" applyFont="1" applyFill="1" applyBorder="1" applyAlignment="1">
      <alignment horizontal="center" vertical="top"/>
    </xf>
    <xf numFmtId="164" fontId="41" fillId="0" borderId="6" xfId="0" applyNumberFormat="1" applyFont="1" applyBorder="1" applyAlignment="1">
      <alignment horizontal="center" vertical="center" wrapText="1"/>
    </xf>
    <xf numFmtId="0" fontId="42" fillId="0" borderId="6" xfId="0" applyFont="1" applyBorder="1" applyAlignment="1">
      <alignment horizontal="center" vertical="center" wrapText="1"/>
    </xf>
    <xf numFmtId="49" fontId="28" fillId="0" borderId="1" xfId="0" applyNumberFormat="1" applyFont="1" applyBorder="1" applyAlignment="1">
      <alignment horizontal="center" vertical="top"/>
    </xf>
    <xf numFmtId="49" fontId="28" fillId="0" borderId="11" xfId="0" applyNumberFormat="1" applyFont="1" applyBorder="1" applyAlignment="1">
      <alignment horizontal="center" vertical="top"/>
    </xf>
    <xf numFmtId="164" fontId="43" fillId="0" borderId="6" xfId="0" applyNumberFormat="1" applyFont="1" applyBorder="1" applyAlignment="1">
      <alignment horizontal="center" vertical="center" wrapText="1"/>
    </xf>
    <xf numFmtId="164" fontId="44" fillId="0" borderId="6" xfId="0" applyNumberFormat="1" applyFont="1" applyBorder="1" applyAlignment="1">
      <alignment horizontal="center" vertical="center" wrapText="1"/>
    </xf>
    <xf numFmtId="164" fontId="37" fillId="0" borderId="0" xfId="0" applyNumberFormat="1" applyFont="1"/>
    <xf numFmtId="164" fontId="27" fillId="7" borderId="6" xfId="0" applyNumberFormat="1" applyFont="1" applyFill="1" applyBorder="1" applyAlignment="1">
      <alignment horizontal="center" vertical="center" wrapText="1"/>
    </xf>
    <xf numFmtId="164" fontId="27" fillId="8" borderId="6" xfId="0" applyNumberFormat="1" applyFont="1" applyFill="1" applyBorder="1" applyAlignment="1">
      <alignment horizontal="center" vertical="center" wrapText="1"/>
    </xf>
    <xf numFmtId="0" fontId="45" fillId="0" borderId="6" xfId="0" applyFont="1" applyBorder="1" applyAlignment="1">
      <alignment horizontal="center" vertical="center" wrapText="1"/>
    </xf>
    <xf numFmtId="164" fontId="45" fillId="0" borderId="6" xfId="0" applyNumberFormat="1" applyFont="1" applyBorder="1" applyAlignment="1">
      <alignment horizontal="center" vertical="center" wrapText="1"/>
    </xf>
    <xf numFmtId="164" fontId="46" fillId="4" borderId="6" xfId="0" applyNumberFormat="1" applyFont="1" applyFill="1" applyBorder="1" applyAlignment="1">
      <alignment horizontal="center" vertical="center" wrapText="1"/>
    </xf>
    <xf numFmtId="164" fontId="46" fillId="0" borderId="3" xfId="0" applyNumberFormat="1" applyFont="1" applyBorder="1" applyAlignment="1">
      <alignment horizontal="center" vertical="center" wrapText="1"/>
    </xf>
    <xf numFmtId="164" fontId="46" fillId="0" borderId="6" xfId="0" applyNumberFormat="1" applyFont="1" applyBorder="1" applyAlignment="1">
      <alignment horizontal="center" vertical="center" wrapText="1"/>
    </xf>
    <xf numFmtId="0" fontId="46" fillId="0" borderId="6" xfId="0" applyFont="1" applyBorder="1" applyAlignment="1">
      <alignment horizontal="center" vertical="center" wrapText="1"/>
    </xf>
    <xf numFmtId="164" fontId="28" fillId="3" borderId="4" xfId="0" applyNumberFormat="1" applyFont="1" applyFill="1" applyBorder="1" applyAlignment="1">
      <alignment horizontal="center"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 fillId="0" borderId="0" xfId="0" applyFont="1" applyAlignment="1">
      <alignment horizontal="left" vertical="center"/>
    </xf>
    <xf numFmtId="0" fontId="23" fillId="0" borderId="8" xfId="0" applyFont="1" applyBorder="1" applyAlignment="1">
      <alignment horizontal="left" vertical="center" wrapText="1"/>
    </xf>
    <xf numFmtId="0" fontId="23" fillId="0" borderId="4" xfId="0" applyFont="1" applyBorder="1" applyAlignment="1">
      <alignment horizontal="left" vertical="center" wrapText="1"/>
    </xf>
    <xf numFmtId="0" fontId="1" fillId="0" borderId="0" xfId="0" applyFont="1" applyAlignment="1">
      <alignment horizontal="left" wrapText="1"/>
    </xf>
    <xf numFmtId="0" fontId="1" fillId="0" borderId="0" xfId="0" applyFont="1" applyAlignment="1">
      <alignment horizontal="left"/>
    </xf>
    <xf numFmtId="0" fontId="26" fillId="0" borderId="0" xfId="0" applyFont="1" applyAlignment="1">
      <alignment horizontal="left" vertical="top"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49" fontId="13" fillId="0" borderId="2" xfId="0" applyNumberFormat="1" applyFont="1" applyBorder="1" applyAlignment="1">
      <alignment horizontal="center" vertical="center"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0" fontId="21" fillId="0" borderId="2"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0" fontId="21" fillId="3" borderId="2"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0" borderId="2" xfId="0" applyFont="1" applyBorder="1" applyAlignment="1">
      <alignment vertical="center" wrapText="1"/>
    </xf>
    <xf numFmtId="0" fontId="21" fillId="0" borderId="11" xfId="0" applyFont="1" applyBorder="1" applyAlignment="1">
      <alignment vertical="center" wrapText="1"/>
    </xf>
    <xf numFmtId="0" fontId="21" fillId="0" borderId="3" xfId="0" applyFont="1" applyBorder="1" applyAlignment="1">
      <alignment vertical="center" wrapText="1"/>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49" fontId="3" fillId="0" borderId="2" xfId="0" applyNumberFormat="1" applyFont="1" applyBorder="1" applyAlignment="1">
      <alignment horizontal="center" vertical="center" wrapText="1"/>
    </xf>
    <xf numFmtId="0" fontId="15" fillId="3" borderId="12" xfId="0" applyFont="1" applyFill="1" applyBorder="1" applyAlignment="1">
      <alignment horizontal="center" wrapText="1"/>
    </xf>
    <xf numFmtId="0" fontId="0" fillId="0" borderId="12" xfId="0" applyBorder="1" applyAlignment="1">
      <alignment horizontal="center" wrapText="1"/>
    </xf>
    <xf numFmtId="0" fontId="7" fillId="0" borderId="2" xfId="0" applyFont="1" applyBorder="1" applyAlignment="1">
      <alignment horizontal="justify" vertical="center" wrapText="1"/>
    </xf>
    <xf numFmtId="0" fontId="0" fillId="0" borderId="11" xfId="0" applyBorder="1"/>
    <xf numFmtId="0" fontId="23" fillId="0" borderId="2" xfId="0" applyFont="1" applyBorder="1" applyAlignment="1">
      <alignment horizontal="justify" vertical="top"/>
    </xf>
    <xf numFmtId="0" fontId="15" fillId="0" borderId="11" xfId="0" applyFont="1" applyBorder="1" applyAlignment="1">
      <alignment horizontal="justify" vertical="top"/>
    </xf>
    <xf numFmtId="0" fontId="7" fillId="0" borderId="2" xfId="0" applyFont="1" applyBorder="1" applyAlignment="1">
      <alignment horizontal="justify" vertical="top" wrapText="1"/>
    </xf>
    <xf numFmtId="0" fontId="0" fillId="0" borderId="11" xfId="0" applyBorder="1" applyAlignment="1">
      <alignment horizontal="justify" vertical="top" wrapText="1"/>
    </xf>
    <xf numFmtId="0" fontId="0" fillId="0" borderId="3" xfId="0" applyBorder="1" applyAlignment="1">
      <alignment horizontal="justify" vertical="top"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13" fillId="0" borderId="11" xfId="0" applyFont="1" applyBorder="1" applyAlignment="1">
      <alignment horizontal="left" vertical="center"/>
    </xf>
    <xf numFmtId="0" fontId="13" fillId="0" borderId="3" xfId="0" applyFont="1" applyBorder="1" applyAlignment="1">
      <alignment horizontal="left" vertical="center"/>
    </xf>
    <xf numFmtId="49" fontId="21" fillId="0" borderId="2"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0" fontId="23" fillId="0" borderId="2" xfId="0" applyFont="1" applyBorder="1" applyAlignment="1">
      <alignment horizontal="justify" vertical="top" wrapText="1"/>
    </xf>
    <xf numFmtId="0" fontId="23" fillId="0" borderId="11" xfId="0" applyFont="1" applyBorder="1" applyAlignment="1">
      <alignment horizontal="justify" vertical="top" wrapText="1"/>
    </xf>
    <xf numFmtId="0" fontId="15" fillId="0" borderId="11" xfId="0" applyFont="1" applyBorder="1" applyAlignment="1">
      <alignment horizontal="justify" vertical="top" wrapText="1"/>
    </xf>
    <xf numFmtId="0" fontId="15" fillId="0" borderId="3" xfId="0" applyFont="1" applyBorder="1" applyAlignment="1">
      <alignment horizontal="justify" vertical="top" wrapText="1"/>
    </xf>
    <xf numFmtId="0" fontId="11" fillId="0" borderId="0" xfId="0" applyFont="1" applyAlignment="1">
      <alignment horizontal="left" vertical="top"/>
    </xf>
  </cellXfs>
  <cellStyles count="4">
    <cellStyle name="Įprastas" xfId="0" builtinId="0"/>
    <cellStyle name="Įprastas 3" xfId="1"/>
    <cellStyle name="Įprastas 4" xfId="2"/>
    <cellStyle name="Įprastas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7"/>
  <sheetViews>
    <sheetView workbookViewId="0">
      <selection activeCell="A18" sqref="A18:B18"/>
    </sheetView>
  </sheetViews>
  <sheetFormatPr defaultRowHeight="14.4" x14ac:dyDescent="0.3"/>
  <cols>
    <col min="1" max="1" width="19.33203125" customWidth="1"/>
    <col min="2" max="2" width="43.5546875" customWidth="1"/>
    <col min="3" max="5" width="13.33203125" customWidth="1"/>
  </cols>
  <sheetData>
    <row r="1" spans="1:5" ht="99" customHeight="1" x14ac:dyDescent="0.3">
      <c r="C1" s="285" t="s">
        <v>661</v>
      </c>
      <c r="D1" s="286"/>
      <c r="E1" s="286"/>
    </row>
    <row r="2" spans="1:5" ht="26.4" customHeight="1" x14ac:dyDescent="0.3">
      <c r="A2" s="287" t="s">
        <v>604</v>
      </c>
      <c r="B2" s="287"/>
      <c r="C2" s="287"/>
      <c r="D2" s="287"/>
      <c r="E2" s="287"/>
    </row>
    <row r="3" spans="1:5" ht="15.6" x14ac:dyDescent="0.3">
      <c r="A3" s="282" t="s">
        <v>605</v>
      </c>
      <c r="B3" s="282"/>
      <c r="C3" s="282"/>
      <c r="D3" s="282"/>
      <c r="E3" s="282"/>
    </row>
    <row r="4" spans="1:5" ht="16.2" thickBot="1" x14ac:dyDescent="0.35">
      <c r="A4" s="1"/>
      <c r="B4" s="1"/>
      <c r="C4" s="1"/>
      <c r="D4" s="1"/>
      <c r="E4" s="1"/>
    </row>
    <row r="5" spans="1:5" ht="34.799999999999997" thickBot="1" x14ac:dyDescent="0.35">
      <c r="A5" s="2" t="s">
        <v>0</v>
      </c>
      <c r="B5" s="3" t="s">
        <v>1</v>
      </c>
      <c r="C5" s="8" t="s">
        <v>24</v>
      </c>
      <c r="D5" s="8" t="s">
        <v>25</v>
      </c>
      <c r="E5" s="8" t="s">
        <v>26</v>
      </c>
    </row>
    <row r="6" spans="1:5" ht="15" thickBot="1" x14ac:dyDescent="0.35">
      <c r="A6" s="4">
        <v>1</v>
      </c>
      <c r="B6" s="5">
        <v>2</v>
      </c>
      <c r="C6" s="5">
        <v>3</v>
      </c>
      <c r="D6" s="5">
        <v>4</v>
      </c>
      <c r="E6" s="5">
        <v>5</v>
      </c>
    </row>
    <row r="7" spans="1:5" ht="15" thickBot="1" x14ac:dyDescent="0.35">
      <c r="A7" s="6"/>
      <c r="B7" s="199" t="s">
        <v>85</v>
      </c>
      <c r="C7" s="7"/>
      <c r="D7" s="7"/>
      <c r="E7" s="7"/>
    </row>
    <row r="8" spans="1:5" ht="16.2" customHeight="1" thickBot="1" x14ac:dyDescent="0.35">
      <c r="A8" s="269" t="s">
        <v>20</v>
      </c>
      <c r="B8" s="270"/>
      <c r="C8" s="71">
        <f>C10+C13+C23</f>
        <v>12296.800000000001</v>
      </c>
      <c r="D8" s="13">
        <f t="shared" ref="D8:E8" si="0">D10+D13+D23</f>
        <v>12852.8</v>
      </c>
      <c r="E8" s="13">
        <f t="shared" si="0"/>
        <v>13434.2</v>
      </c>
    </row>
    <row r="9" spans="1:5" x14ac:dyDescent="0.3">
      <c r="A9" s="278" t="s">
        <v>2</v>
      </c>
      <c r="B9" s="279"/>
      <c r="C9" s="12"/>
      <c r="D9" s="12"/>
      <c r="E9" s="12"/>
    </row>
    <row r="10" spans="1:5" ht="16.2" customHeight="1" thickBot="1" x14ac:dyDescent="0.35">
      <c r="A10" s="280" t="s">
        <v>8</v>
      </c>
      <c r="B10" s="281"/>
      <c r="C10" s="6">
        <f>C11+C12</f>
        <v>11544.7</v>
      </c>
      <c r="D10" s="74">
        <f t="shared" ref="D10:E10" si="1">D11+D12</f>
        <v>12152.5</v>
      </c>
      <c r="E10" s="6">
        <f t="shared" si="1"/>
        <v>12795.2</v>
      </c>
    </row>
    <row r="11" spans="1:5" ht="16.2" customHeight="1" thickBot="1" x14ac:dyDescent="0.35">
      <c r="A11" s="265" t="s">
        <v>86</v>
      </c>
      <c r="B11" s="266"/>
      <c r="C11" s="258">
        <v>11544.7</v>
      </c>
      <c r="D11" s="73">
        <v>12152.5</v>
      </c>
      <c r="E11" s="25">
        <v>12795.2</v>
      </c>
    </row>
    <row r="12" spans="1:5" ht="16.2" customHeight="1" thickBot="1" x14ac:dyDescent="0.35">
      <c r="A12" s="265" t="s">
        <v>7</v>
      </c>
      <c r="B12" s="266"/>
      <c r="C12" s="25"/>
      <c r="D12" s="7"/>
      <c r="E12" s="7"/>
    </row>
    <row r="13" spans="1:5" ht="16.2" customHeight="1" thickBot="1" x14ac:dyDescent="0.35">
      <c r="A13" s="265" t="s">
        <v>9</v>
      </c>
      <c r="B13" s="266"/>
      <c r="C13" s="7">
        <f>C14+C15+C16+C17+C18+C19</f>
        <v>752.1</v>
      </c>
      <c r="D13" s="72">
        <f t="shared" ref="D13:E13" si="2">D14+D15+D16+D17+D18+D19</f>
        <v>700.3</v>
      </c>
      <c r="E13" s="72">
        <f t="shared" si="2"/>
        <v>639</v>
      </c>
    </row>
    <row r="14" spans="1:5" ht="16.2" customHeight="1" thickBot="1" x14ac:dyDescent="0.35">
      <c r="A14" s="265" t="s">
        <v>10</v>
      </c>
      <c r="B14" s="266"/>
      <c r="C14" s="259">
        <v>74.400000000000006</v>
      </c>
      <c r="D14" s="194"/>
      <c r="E14" s="194"/>
    </row>
    <row r="15" spans="1:5" ht="31.95" customHeight="1" thickBot="1" x14ac:dyDescent="0.35">
      <c r="A15" s="265" t="s">
        <v>11</v>
      </c>
      <c r="B15" s="266"/>
      <c r="C15" s="258">
        <v>677.7</v>
      </c>
      <c r="D15" s="170">
        <v>700.3</v>
      </c>
      <c r="E15" s="170">
        <v>639</v>
      </c>
    </row>
    <row r="16" spans="1:5" ht="25.95" customHeight="1" thickBot="1" x14ac:dyDescent="0.35">
      <c r="A16" s="265" t="s">
        <v>12</v>
      </c>
      <c r="B16" s="266"/>
      <c r="C16" s="155"/>
      <c r="D16" s="173"/>
      <c r="E16" s="173"/>
    </row>
    <row r="17" spans="1:5" ht="23.4" customHeight="1" thickBot="1" x14ac:dyDescent="0.35">
      <c r="A17" s="265" t="s">
        <v>13</v>
      </c>
      <c r="B17" s="266"/>
      <c r="C17" s="155"/>
      <c r="D17" s="173"/>
      <c r="E17" s="173"/>
    </row>
    <row r="18" spans="1:5" ht="26.4" customHeight="1" thickBot="1" x14ac:dyDescent="0.35">
      <c r="A18" s="265" t="s">
        <v>14</v>
      </c>
      <c r="B18" s="266"/>
      <c r="C18" s="155"/>
      <c r="D18" s="173"/>
      <c r="E18" s="173"/>
    </row>
    <row r="19" spans="1:5" ht="16.2" customHeight="1" thickBot="1" x14ac:dyDescent="0.35">
      <c r="A19" s="267" t="s">
        <v>15</v>
      </c>
      <c r="B19" s="268"/>
      <c r="C19" s="155"/>
      <c r="D19" s="173"/>
      <c r="E19" s="173"/>
    </row>
    <row r="20" spans="1:5" ht="16.2" customHeight="1" thickBot="1" x14ac:dyDescent="0.35">
      <c r="A20" s="267" t="s">
        <v>16</v>
      </c>
      <c r="B20" s="268"/>
      <c r="C20" s="173"/>
      <c r="D20" s="173"/>
      <c r="E20" s="173"/>
    </row>
    <row r="21" spans="1:5" ht="16.2" customHeight="1" thickBot="1" x14ac:dyDescent="0.35">
      <c r="A21" s="267" t="s">
        <v>17</v>
      </c>
      <c r="B21" s="268"/>
      <c r="C21" s="173"/>
      <c r="D21" s="173"/>
      <c r="E21" s="173"/>
    </row>
    <row r="22" spans="1:5" ht="15" thickBot="1" x14ac:dyDescent="0.35">
      <c r="A22" s="267" t="s">
        <v>18</v>
      </c>
      <c r="B22" s="268"/>
      <c r="C22" s="173"/>
      <c r="D22" s="173"/>
      <c r="E22" s="173"/>
    </row>
    <row r="23" spans="1:5" ht="16.2" customHeight="1" thickBot="1" x14ac:dyDescent="0.35">
      <c r="A23" s="267" t="s">
        <v>87</v>
      </c>
      <c r="B23" s="268"/>
      <c r="C23" s="155">
        <f>C24+C25</f>
        <v>0</v>
      </c>
      <c r="D23" s="173"/>
      <c r="E23" s="173"/>
    </row>
    <row r="24" spans="1:5" ht="16.2" customHeight="1" thickBot="1" x14ac:dyDescent="0.35">
      <c r="A24" s="265" t="s">
        <v>88</v>
      </c>
      <c r="B24" s="266"/>
      <c r="C24" s="155"/>
      <c r="D24" s="173"/>
      <c r="E24" s="173"/>
    </row>
    <row r="25" spans="1:5" ht="16.2" customHeight="1" thickBot="1" x14ac:dyDescent="0.35">
      <c r="A25" s="265" t="s">
        <v>89</v>
      </c>
      <c r="B25" s="266"/>
      <c r="C25" s="155"/>
      <c r="D25" s="173"/>
      <c r="E25" s="173"/>
    </row>
    <row r="26" spans="1:5" ht="27" customHeight="1" thickBot="1" x14ac:dyDescent="0.35">
      <c r="A26" s="269" t="s">
        <v>19</v>
      </c>
      <c r="B26" s="271"/>
      <c r="C26" s="13">
        <f>C27*1</f>
        <v>0</v>
      </c>
      <c r="D26" s="13">
        <f t="shared" ref="D26:E26" si="3">D27*1</f>
        <v>0</v>
      </c>
      <c r="E26" s="13">
        <f t="shared" si="3"/>
        <v>0</v>
      </c>
    </row>
    <row r="27" spans="1:5" ht="18.600000000000001" customHeight="1" thickBot="1" x14ac:dyDescent="0.35">
      <c r="A27" s="272" t="s">
        <v>21</v>
      </c>
      <c r="B27" s="273"/>
      <c r="C27" s="26"/>
      <c r="D27" s="14"/>
      <c r="E27" s="14"/>
    </row>
    <row r="28" spans="1:5" ht="18.600000000000001" customHeight="1" thickBot="1" x14ac:dyDescent="0.35">
      <c r="A28" s="274" t="s">
        <v>549</v>
      </c>
      <c r="B28" s="275"/>
      <c r="C28" s="26"/>
      <c r="D28" s="14"/>
      <c r="E28" s="14"/>
    </row>
    <row r="29" spans="1:5" ht="16.2" customHeight="1" thickBot="1" x14ac:dyDescent="0.35">
      <c r="A29" s="269" t="s">
        <v>22</v>
      </c>
      <c r="B29" s="270"/>
      <c r="C29" s="13">
        <f>C8+C26</f>
        <v>12296.800000000001</v>
      </c>
      <c r="D29" s="13">
        <f t="shared" ref="D29:E29" si="4">D8+D26</f>
        <v>12852.8</v>
      </c>
      <c r="E29" s="13">
        <f t="shared" si="4"/>
        <v>13434.2</v>
      </c>
    </row>
    <row r="30" spans="1:5" ht="24" customHeight="1" thickBot="1" x14ac:dyDescent="0.35">
      <c r="A30" s="267" t="s">
        <v>3</v>
      </c>
      <c r="B30" s="268"/>
      <c r="C30" s="7"/>
      <c r="D30" s="7"/>
      <c r="E30" s="7"/>
    </row>
    <row r="31" spans="1:5" ht="26.4" customHeight="1" thickBot="1" x14ac:dyDescent="0.35">
      <c r="A31" s="267" t="s">
        <v>4</v>
      </c>
      <c r="B31" s="268"/>
      <c r="C31" s="72">
        <v>-1277</v>
      </c>
      <c r="D31" s="7">
        <f>D29-C29</f>
        <v>555.99999999999818</v>
      </c>
      <c r="E31" s="7">
        <f>E29-D29</f>
        <v>581.40000000000146</v>
      </c>
    </row>
    <row r="32" spans="1:5" ht="16.2" thickBot="1" x14ac:dyDescent="0.35">
      <c r="A32" s="1"/>
      <c r="B32" s="1"/>
      <c r="C32" s="1"/>
      <c r="D32" s="1"/>
      <c r="E32" s="1"/>
    </row>
    <row r="33" spans="1:5" ht="34.799999999999997" thickBot="1" x14ac:dyDescent="0.35">
      <c r="A33" s="2" t="s">
        <v>0</v>
      </c>
      <c r="B33" s="3" t="s">
        <v>1</v>
      </c>
      <c r="C33" s="8" t="s">
        <v>24</v>
      </c>
      <c r="D33" s="8" t="s">
        <v>25</v>
      </c>
      <c r="E33" s="8" t="s">
        <v>26</v>
      </c>
    </row>
    <row r="34" spans="1:5" ht="15" thickBot="1" x14ac:dyDescent="0.35">
      <c r="A34" s="4">
        <v>1</v>
      </c>
      <c r="B34" s="5">
        <v>2</v>
      </c>
      <c r="C34" s="5">
        <v>3</v>
      </c>
      <c r="D34" s="5">
        <v>4</v>
      </c>
      <c r="E34" s="5">
        <v>5</v>
      </c>
    </row>
    <row r="35" spans="1:5" ht="15" thickBot="1" x14ac:dyDescent="0.35">
      <c r="A35" s="6"/>
      <c r="B35" s="199" t="s">
        <v>552</v>
      </c>
      <c r="C35" s="7"/>
      <c r="D35" s="7"/>
      <c r="E35" s="7"/>
    </row>
    <row r="36" spans="1:5" ht="18.600000000000001" customHeight="1" thickBot="1" x14ac:dyDescent="0.35">
      <c r="A36" s="269" t="s">
        <v>20</v>
      </c>
      <c r="B36" s="270"/>
      <c r="C36" s="71">
        <f>C38+C41+C48+C49+C50+C51+C54</f>
        <v>30506.6</v>
      </c>
      <c r="D36" s="71">
        <f t="shared" ref="D36:E36" si="5">D38+D41+D48+D49+D50+D51</f>
        <v>24697</v>
      </c>
      <c r="E36" s="71">
        <f t="shared" si="5"/>
        <v>6841.6</v>
      </c>
    </row>
    <row r="37" spans="1:5" x14ac:dyDescent="0.3">
      <c r="A37" s="278" t="s">
        <v>2</v>
      </c>
      <c r="B37" s="279"/>
      <c r="C37" s="133"/>
      <c r="D37" s="133"/>
      <c r="E37" s="133"/>
    </row>
    <row r="38" spans="1:5" ht="24.6" customHeight="1" thickBot="1" x14ac:dyDescent="0.35">
      <c r="A38" s="280" t="s">
        <v>8</v>
      </c>
      <c r="B38" s="281"/>
      <c r="C38" s="74">
        <f>C39+C40</f>
        <v>1240</v>
      </c>
      <c r="D38" s="74">
        <f t="shared" ref="D38:E38" si="6">D39+D40</f>
        <v>13682.1</v>
      </c>
      <c r="E38" s="74">
        <f t="shared" si="6"/>
        <v>479</v>
      </c>
    </row>
    <row r="39" spans="1:5" ht="24.6" customHeight="1" thickBot="1" x14ac:dyDescent="0.35">
      <c r="A39" s="265" t="s">
        <v>86</v>
      </c>
      <c r="B39" s="266"/>
      <c r="C39" s="73">
        <v>1240</v>
      </c>
      <c r="D39" s="73">
        <v>13682.1</v>
      </c>
      <c r="E39" s="73">
        <v>479</v>
      </c>
    </row>
    <row r="40" spans="1:5" ht="15" thickBot="1" x14ac:dyDescent="0.35">
      <c r="A40" s="265" t="s">
        <v>7</v>
      </c>
      <c r="B40" s="266"/>
      <c r="C40" s="73"/>
      <c r="D40" s="72"/>
      <c r="E40" s="72"/>
    </row>
    <row r="41" spans="1:5" ht="18.600000000000001" customHeight="1" thickBot="1" x14ac:dyDescent="0.35">
      <c r="A41" s="265" t="s">
        <v>9</v>
      </c>
      <c r="B41" s="266"/>
      <c r="C41" s="72">
        <f>C42+C43+C44+C45+C46+C47</f>
        <v>4989</v>
      </c>
      <c r="D41" s="72">
        <f t="shared" ref="D41:E41" si="7">D42+D43+D44+D45+D46+D47</f>
        <v>6080</v>
      </c>
      <c r="E41" s="72">
        <f t="shared" si="7"/>
        <v>0</v>
      </c>
    </row>
    <row r="42" spans="1:5" ht="21.6" customHeight="1" thickBot="1" x14ac:dyDescent="0.35">
      <c r="A42" s="265" t="s">
        <v>10</v>
      </c>
      <c r="B42" s="266"/>
      <c r="C42" s="73"/>
      <c r="D42" s="72"/>
      <c r="E42" s="72"/>
    </row>
    <row r="43" spans="1:5" ht="28.2" customHeight="1" thickBot="1" x14ac:dyDescent="0.35">
      <c r="A43" s="265" t="s">
        <v>11</v>
      </c>
      <c r="B43" s="266"/>
      <c r="C43" s="73"/>
      <c r="D43" s="72"/>
      <c r="E43" s="72"/>
    </row>
    <row r="44" spans="1:5" ht="27" customHeight="1" thickBot="1" x14ac:dyDescent="0.35">
      <c r="A44" s="265" t="s">
        <v>12</v>
      </c>
      <c r="B44" s="266"/>
      <c r="C44" s="73"/>
      <c r="D44" s="72"/>
      <c r="E44" s="72"/>
    </row>
    <row r="45" spans="1:5" ht="22.95" customHeight="1" thickBot="1" x14ac:dyDescent="0.35">
      <c r="A45" s="265" t="s">
        <v>13</v>
      </c>
      <c r="B45" s="266"/>
      <c r="C45" s="73"/>
      <c r="D45" s="72"/>
      <c r="E45" s="72"/>
    </row>
    <row r="46" spans="1:5" ht="30" customHeight="1" thickBot="1" x14ac:dyDescent="0.35">
      <c r="A46" s="265" t="s">
        <v>14</v>
      </c>
      <c r="B46" s="266"/>
      <c r="C46" s="73"/>
      <c r="D46" s="72"/>
      <c r="E46" s="72"/>
    </row>
    <row r="47" spans="1:5" ht="15" thickBot="1" x14ac:dyDescent="0.35">
      <c r="A47" s="267" t="s">
        <v>15</v>
      </c>
      <c r="B47" s="268"/>
      <c r="C47" s="170">
        <v>4989</v>
      </c>
      <c r="D47" s="73">
        <v>6080</v>
      </c>
      <c r="E47" s="73">
        <v>0</v>
      </c>
    </row>
    <row r="48" spans="1:5" ht="23.4" customHeight="1" thickBot="1" x14ac:dyDescent="0.35">
      <c r="A48" s="267" t="s">
        <v>16</v>
      </c>
      <c r="B48" s="268"/>
      <c r="C48" s="194"/>
      <c r="D48" s="72"/>
      <c r="E48" s="72"/>
    </row>
    <row r="49" spans="1:5" ht="19.95" customHeight="1" thickBot="1" x14ac:dyDescent="0.35">
      <c r="A49" s="267" t="s">
        <v>17</v>
      </c>
      <c r="B49" s="268"/>
      <c r="C49" s="259">
        <v>7975.3</v>
      </c>
      <c r="D49" s="170">
        <v>3963.7</v>
      </c>
      <c r="E49" s="170">
        <v>2292.6</v>
      </c>
    </row>
    <row r="50" spans="1:5" ht="15" thickBot="1" x14ac:dyDescent="0.35">
      <c r="A50" s="267" t="s">
        <v>18</v>
      </c>
      <c r="B50" s="268"/>
      <c r="C50" s="170">
        <v>8103.5</v>
      </c>
      <c r="D50" s="194"/>
      <c r="E50" s="194"/>
    </row>
    <row r="51" spans="1:5" ht="15" thickBot="1" x14ac:dyDescent="0.35">
      <c r="A51" s="267" t="s">
        <v>87</v>
      </c>
      <c r="B51" s="268"/>
      <c r="C51" s="194">
        <f>C52+C53</f>
        <v>6808.4</v>
      </c>
      <c r="D51" s="194">
        <f t="shared" ref="D51:E51" si="8">D52+D53</f>
        <v>971.2</v>
      </c>
      <c r="E51" s="194">
        <f t="shared" si="8"/>
        <v>4070</v>
      </c>
    </row>
    <row r="52" spans="1:5" ht="15" thickBot="1" x14ac:dyDescent="0.35">
      <c r="A52" s="265" t="s">
        <v>88</v>
      </c>
      <c r="B52" s="266"/>
      <c r="C52" s="170">
        <v>6808.4</v>
      </c>
      <c r="D52" s="170">
        <v>971.2</v>
      </c>
      <c r="E52" s="170">
        <v>4070</v>
      </c>
    </row>
    <row r="53" spans="1:5" ht="24.6" customHeight="1" thickBot="1" x14ac:dyDescent="0.35">
      <c r="A53" s="265" t="s">
        <v>89</v>
      </c>
      <c r="B53" s="266"/>
      <c r="C53" s="170"/>
      <c r="D53" s="194"/>
      <c r="E53" s="194"/>
    </row>
    <row r="54" spans="1:5" ht="24.6" customHeight="1" thickBot="1" x14ac:dyDescent="0.35">
      <c r="A54" s="265" t="s">
        <v>663</v>
      </c>
      <c r="B54" s="266"/>
      <c r="C54" s="170">
        <v>1390.4</v>
      </c>
      <c r="D54" s="194"/>
      <c r="E54" s="194"/>
    </row>
    <row r="55" spans="1:5" ht="24.6" customHeight="1" thickBot="1" x14ac:dyDescent="0.35">
      <c r="A55" s="269" t="s">
        <v>19</v>
      </c>
      <c r="B55" s="271"/>
      <c r="C55" s="198">
        <f>C56*1</f>
        <v>0</v>
      </c>
      <c r="D55" s="198">
        <f t="shared" ref="D55:E55" si="9">D56*1</f>
        <v>0</v>
      </c>
      <c r="E55" s="198">
        <f t="shared" si="9"/>
        <v>0</v>
      </c>
    </row>
    <row r="56" spans="1:5" ht="17.399999999999999" customHeight="1" thickBot="1" x14ac:dyDescent="0.35">
      <c r="A56" s="272" t="s">
        <v>21</v>
      </c>
      <c r="B56" s="273"/>
      <c r="C56" s="26"/>
      <c r="D56" s="14"/>
      <c r="E56" s="14"/>
    </row>
    <row r="57" spans="1:5" ht="15" thickBot="1" x14ac:dyDescent="0.35">
      <c r="A57" s="274" t="s">
        <v>549</v>
      </c>
      <c r="B57" s="275"/>
      <c r="C57" s="26"/>
      <c r="D57" s="14"/>
      <c r="E57" s="14"/>
    </row>
    <row r="58" spans="1:5" ht="15" thickBot="1" x14ac:dyDescent="0.35">
      <c r="A58" s="269" t="s">
        <v>22</v>
      </c>
      <c r="B58" s="270"/>
      <c r="C58" s="71">
        <f>C36+C55</f>
        <v>30506.6</v>
      </c>
      <c r="D58" s="71">
        <f t="shared" ref="D58:E58" si="10">D36+D55</f>
        <v>24697</v>
      </c>
      <c r="E58" s="71">
        <f t="shared" si="10"/>
        <v>6841.6</v>
      </c>
    </row>
    <row r="59" spans="1:5" ht="23.4" customHeight="1" thickBot="1" x14ac:dyDescent="0.35">
      <c r="A59" s="267" t="s">
        <v>3</v>
      </c>
      <c r="B59" s="268"/>
      <c r="C59" s="7"/>
      <c r="D59" s="170">
        <v>2550</v>
      </c>
      <c r="E59" s="170">
        <v>2550</v>
      </c>
    </row>
    <row r="60" spans="1:5" ht="27" customHeight="1" thickBot="1" x14ac:dyDescent="0.35">
      <c r="A60" s="267" t="s">
        <v>4</v>
      </c>
      <c r="B60" s="268"/>
      <c r="C60" s="7">
        <v>-1592.4</v>
      </c>
      <c r="D60" s="72">
        <f>D58-C58</f>
        <v>-5809.5999999999985</v>
      </c>
      <c r="E60" s="72">
        <f>E58-D58</f>
        <v>-17855.400000000001</v>
      </c>
    </row>
    <row r="61" spans="1:5" ht="27" customHeight="1" thickBot="1" x14ac:dyDescent="0.35">
      <c r="A61" s="276" t="s">
        <v>582</v>
      </c>
      <c r="B61" s="277"/>
      <c r="C61" s="134">
        <f>C58-C51</f>
        <v>23698.199999999997</v>
      </c>
      <c r="D61" s="134">
        <f t="shared" ref="D61:E61" si="11">D58-D51</f>
        <v>23725.8</v>
      </c>
      <c r="E61" s="134">
        <f t="shared" si="11"/>
        <v>2771.6000000000004</v>
      </c>
    </row>
    <row r="62" spans="1:5" ht="16.2" thickBot="1" x14ac:dyDescent="0.35">
      <c r="A62" s="1"/>
      <c r="B62" s="1"/>
      <c r="C62" s="1"/>
      <c r="D62" s="1"/>
      <c r="E62" s="1"/>
    </row>
    <row r="63" spans="1:5" ht="34.799999999999997" thickBot="1" x14ac:dyDescent="0.35">
      <c r="A63" s="2" t="s">
        <v>0</v>
      </c>
      <c r="B63" s="3" t="s">
        <v>1</v>
      </c>
      <c r="C63" s="8" t="s">
        <v>24</v>
      </c>
      <c r="D63" s="8" t="s">
        <v>25</v>
      </c>
      <c r="E63" s="8" t="s">
        <v>26</v>
      </c>
    </row>
    <row r="64" spans="1:5" ht="15" thickBot="1" x14ac:dyDescent="0.35">
      <c r="A64" s="4">
        <v>1</v>
      </c>
      <c r="B64" s="5">
        <v>2</v>
      </c>
      <c r="C64" s="5">
        <v>3</v>
      </c>
      <c r="D64" s="5">
        <v>4</v>
      </c>
      <c r="E64" s="5">
        <v>5</v>
      </c>
    </row>
    <row r="65" spans="1:5" ht="15" thickBot="1" x14ac:dyDescent="0.35">
      <c r="A65" s="6"/>
      <c r="B65" s="199" t="s">
        <v>553</v>
      </c>
      <c r="C65" s="7"/>
      <c r="D65" s="7"/>
      <c r="E65" s="7"/>
    </row>
    <row r="66" spans="1:5" ht="16.2" customHeight="1" thickBot="1" x14ac:dyDescent="0.35">
      <c r="A66" s="269" t="s">
        <v>20</v>
      </c>
      <c r="B66" s="270"/>
      <c r="C66" s="71">
        <f>C68+C71+C81</f>
        <v>651</v>
      </c>
      <c r="D66" s="71">
        <f t="shared" ref="D66:E66" si="12">D68+D71+D81</f>
        <v>337</v>
      </c>
      <c r="E66" s="71">
        <f t="shared" si="12"/>
        <v>353</v>
      </c>
    </row>
    <row r="67" spans="1:5" x14ac:dyDescent="0.3">
      <c r="A67" s="278" t="s">
        <v>2</v>
      </c>
      <c r="B67" s="279"/>
      <c r="C67" s="12"/>
      <c r="D67" s="12"/>
      <c r="E67" s="12"/>
    </row>
    <row r="68" spans="1:5" ht="16.2" customHeight="1" thickBot="1" x14ac:dyDescent="0.35">
      <c r="A68" s="280" t="s">
        <v>8</v>
      </c>
      <c r="B68" s="281"/>
      <c r="C68" s="6">
        <f>C69+C70</f>
        <v>320.5</v>
      </c>
      <c r="D68" s="74">
        <f t="shared" ref="D68:E68" si="13">D69+D70</f>
        <v>337</v>
      </c>
      <c r="E68" s="74">
        <f t="shared" si="13"/>
        <v>353</v>
      </c>
    </row>
    <row r="69" spans="1:5" ht="16.2" customHeight="1" thickBot="1" x14ac:dyDescent="0.35">
      <c r="A69" s="265" t="s">
        <v>86</v>
      </c>
      <c r="B69" s="266"/>
      <c r="C69" s="25">
        <v>320.5</v>
      </c>
      <c r="D69" s="73">
        <v>337</v>
      </c>
      <c r="E69" s="73">
        <v>353</v>
      </c>
    </row>
    <row r="70" spans="1:5" ht="16.2" customHeight="1" thickBot="1" x14ac:dyDescent="0.35">
      <c r="A70" s="265" t="s">
        <v>7</v>
      </c>
      <c r="B70" s="266"/>
      <c r="C70" s="25"/>
      <c r="D70" s="7"/>
      <c r="E70" s="7"/>
    </row>
    <row r="71" spans="1:5" ht="16.2" customHeight="1" thickBot="1" x14ac:dyDescent="0.35">
      <c r="A71" s="265" t="s">
        <v>9</v>
      </c>
      <c r="B71" s="266"/>
      <c r="C71" s="7">
        <f>C72+C73+C74+C75+C76+C77</f>
        <v>0</v>
      </c>
      <c r="D71" s="7">
        <f t="shared" ref="D71:E71" si="14">D72+D73+D74+D75+D76+D77</f>
        <v>0</v>
      </c>
      <c r="E71" s="7">
        <f t="shared" si="14"/>
        <v>0</v>
      </c>
    </row>
    <row r="72" spans="1:5" ht="16.2" customHeight="1" thickBot="1" x14ac:dyDescent="0.35">
      <c r="A72" s="265" t="s">
        <v>10</v>
      </c>
      <c r="B72" s="266"/>
      <c r="C72" s="25"/>
      <c r="D72" s="7"/>
      <c r="E72" s="7"/>
    </row>
    <row r="73" spans="1:5" ht="25.2" customHeight="1" thickBot="1" x14ac:dyDescent="0.35">
      <c r="A73" s="265" t="s">
        <v>11</v>
      </c>
      <c r="B73" s="266"/>
      <c r="C73" s="25"/>
      <c r="D73" s="7"/>
      <c r="E73" s="7"/>
    </row>
    <row r="74" spans="1:5" ht="25.95" customHeight="1" thickBot="1" x14ac:dyDescent="0.35">
      <c r="A74" s="265" t="s">
        <v>12</v>
      </c>
      <c r="B74" s="266"/>
      <c r="C74" s="25"/>
      <c r="D74" s="7"/>
      <c r="E74" s="7"/>
    </row>
    <row r="75" spans="1:5" ht="21.6" customHeight="1" thickBot="1" x14ac:dyDescent="0.35">
      <c r="A75" s="265" t="s">
        <v>13</v>
      </c>
      <c r="B75" s="266"/>
      <c r="C75" s="25"/>
      <c r="D75" s="7"/>
      <c r="E75" s="7"/>
    </row>
    <row r="76" spans="1:5" ht="27" customHeight="1" thickBot="1" x14ac:dyDescent="0.35">
      <c r="A76" s="265" t="s">
        <v>14</v>
      </c>
      <c r="B76" s="266"/>
      <c r="C76" s="25"/>
      <c r="D76" s="7"/>
      <c r="E76" s="7"/>
    </row>
    <row r="77" spans="1:5" ht="16.2" customHeight="1" thickBot="1" x14ac:dyDescent="0.35">
      <c r="A77" s="267" t="s">
        <v>15</v>
      </c>
      <c r="B77" s="268"/>
      <c r="C77" s="25"/>
      <c r="D77" s="7"/>
      <c r="E77" s="7"/>
    </row>
    <row r="78" spans="1:5" ht="16.2" customHeight="1" thickBot="1" x14ac:dyDescent="0.35">
      <c r="A78" s="267" t="s">
        <v>16</v>
      </c>
      <c r="B78" s="268"/>
      <c r="C78" s="7"/>
      <c r="D78" s="7"/>
      <c r="E78" s="7"/>
    </row>
    <row r="79" spans="1:5" ht="16.2" customHeight="1" thickBot="1" x14ac:dyDescent="0.35">
      <c r="A79" s="267" t="s">
        <v>17</v>
      </c>
      <c r="B79" s="268"/>
      <c r="C79" s="7"/>
      <c r="D79" s="7"/>
      <c r="E79" s="7"/>
    </row>
    <row r="80" spans="1:5" ht="15" thickBot="1" x14ac:dyDescent="0.35">
      <c r="A80" s="267" t="s">
        <v>18</v>
      </c>
      <c r="B80" s="268"/>
      <c r="C80" s="7"/>
      <c r="D80" s="7"/>
      <c r="E80" s="7"/>
    </row>
    <row r="81" spans="1:5" ht="16.2" customHeight="1" thickBot="1" x14ac:dyDescent="0.35">
      <c r="A81" s="267" t="s">
        <v>87</v>
      </c>
      <c r="B81" s="268"/>
      <c r="C81" s="7">
        <f>C82+C83</f>
        <v>330.5</v>
      </c>
      <c r="D81" s="72">
        <f t="shared" ref="D81:E81" si="15">D82+D83</f>
        <v>0</v>
      </c>
      <c r="E81" s="72">
        <f t="shared" si="15"/>
        <v>0</v>
      </c>
    </row>
    <row r="82" spans="1:5" ht="16.2" customHeight="1" thickBot="1" x14ac:dyDescent="0.35">
      <c r="A82" s="265" t="s">
        <v>88</v>
      </c>
      <c r="B82" s="266"/>
      <c r="C82" s="25">
        <v>330.5</v>
      </c>
      <c r="D82" s="73"/>
      <c r="E82" s="73"/>
    </row>
    <row r="83" spans="1:5" ht="18.600000000000001" customHeight="1" thickBot="1" x14ac:dyDescent="0.35">
      <c r="A83" s="265" t="s">
        <v>89</v>
      </c>
      <c r="B83" s="266"/>
      <c r="C83" s="25"/>
      <c r="D83" s="7"/>
      <c r="E83" s="7"/>
    </row>
    <row r="84" spans="1:5" ht="25.2" customHeight="1" thickBot="1" x14ac:dyDescent="0.35">
      <c r="A84" s="269" t="s">
        <v>19</v>
      </c>
      <c r="B84" s="271"/>
      <c r="C84" s="13">
        <f>C85*1</f>
        <v>0</v>
      </c>
      <c r="D84" s="13">
        <f t="shared" ref="D84:E84" si="16">D85*1</f>
        <v>0</v>
      </c>
      <c r="E84" s="13">
        <f t="shared" si="16"/>
        <v>0</v>
      </c>
    </row>
    <row r="85" spans="1:5" ht="24.6" customHeight="1" thickBot="1" x14ac:dyDescent="0.35">
      <c r="A85" s="272" t="s">
        <v>21</v>
      </c>
      <c r="B85" s="273"/>
      <c r="C85" s="26"/>
      <c r="D85" s="14"/>
      <c r="E85" s="14"/>
    </row>
    <row r="86" spans="1:5" ht="19.2" customHeight="1" thickBot="1" x14ac:dyDescent="0.35">
      <c r="A86" s="274" t="s">
        <v>549</v>
      </c>
      <c r="B86" s="275"/>
      <c r="C86" s="26"/>
      <c r="D86" s="14"/>
      <c r="E86" s="14"/>
    </row>
    <row r="87" spans="1:5" ht="16.2" customHeight="1" thickBot="1" x14ac:dyDescent="0.35">
      <c r="A87" s="269" t="s">
        <v>22</v>
      </c>
      <c r="B87" s="270"/>
      <c r="C87" s="71">
        <f>C66+C84</f>
        <v>651</v>
      </c>
      <c r="D87" s="71">
        <f t="shared" ref="D87:E87" si="17">D66+D84</f>
        <v>337</v>
      </c>
      <c r="E87" s="71">
        <f t="shared" si="17"/>
        <v>353</v>
      </c>
    </row>
    <row r="88" spans="1:5" ht="19.95" customHeight="1" thickBot="1" x14ac:dyDescent="0.35">
      <c r="A88" s="267" t="s">
        <v>3</v>
      </c>
      <c r="B88" s="268"/>
      <c r="C88" s="7"/>
      <c r="D88" s="7"/>
      <c r="E88" s="7"/>
    </row>
    <row r="89" spans="1:5" ht="24.6" customHeight="1" thickBot="1" x14ac:dyDescent="0.35">
      <c r="A89" s="267" t="s">
        <v>4</v>
      </c>
      <c r="B89" s="268"/>
      <c r="C89" s="7">
        <v>-55.7</v>
      </c>
      <c r="D89" s="72">
        <f>D87-C87</f>
        <v>-314</v>
      </c>
      <c r="E89" s="72">
        <f>E87-D87</f>
        <v>16</v>
      </c>
    </row>
    <row r="90" spans="1:5" ht="16.2" thickBot="1" x14ac:dyDescent="0.35">
      <c r="A90" s="1"/>
      <c r="B90" s="1"/>
      <c r="C90" s="1"/>
      <c r="D90" s="1"/>
      <c r="E90" s="1"/>
    </row>
    <row r="91" spans="1:5" ht="34.799999999999997" thickBot="1" x14ac:dyDescent="0.35">
      <c r="A91" s="2" t="s">
        <v>0</v>
      </c>
      <c r="B91" s="3" t="s">
        <v>1</v>
      </c>
      <c r="C91" s="8" t="s">
        <v>24</v>
      </c>
      <c r="D91" s="8" t="s">
        <v>25</v>
      </c>
      <c r="E91" s="8" t="s">
        <v>26</v>
      </c>
    </row>
    <row r="92" spans="1:5" ht="15" thickBot="1" x14ac:dyDescent="0.35">
      <c r="A92" s="4">
        <v>1</v>
      </c>
      <c r="B92" s="5">
        <v>2</v>
      </c>
      <c r="C92" s="5">
        <v>3</v>
      </c>
      <c r="D92" s="5">
        <v>4</v>
      </c>
      <c r="E92" s="5">
        <v>5</v>
      </c>
    </row>
    <row r="93" spans="1:5" ht="15" thickBot="1" x14ac:dyDescent="0.35">
      <c r="A93" s="6"/>
      <c r="B93" s="199" t="s">
        <v>590</v>
      </c>
      <c r="C93" s="7"/>
      <c r="D93" s="7"/>
      <c r="E93" s="7"/>
    </row>
    <row r="94" spans="1:5" ht="16.2" customHeight="1" thickBot="1" x14ac:dyDescent="0.35">
      <c r="A94" s="269" t="s">
        <v>20</v>
      </c>
      <c r="B94" s="270"/>
      <c r="C94" s="71">
        <f>C96+C99+C109</f>
        <v>339.9</v>
      </c>
      <c r="D94" s="71">
        <f t="shared" ref="D94:E94" si="18">D96+D99+D109</f>
        <v>299</v>
      </c>
      <c r="E94" s="71">
        <f t="shared" si="18"/>
        <v>311</v>
      </c>
    </row>
    <row r="95" spans="1:5" x14ac:dyDescent="0.3">
      <c r="A95" s="278" t="s">
        <v>2</v>
      </c>
      <c r="B95" s="279"/>
      <c r="C95" s="12"/>
      <c r="D95" s="12"/>
      <c r="E95" s="12"/>
    </row>
    <row r="96" spans="1:5" ht="16.2" customHeight="1" thickBot="1" x14ac:dyDescent="0.35">
      <c r="A96" s="280" t="s">
        <v>8</v>
      </c>
      <c r="B96" s="281"/>
      <c r="C96" s="74">
        <f>C97+C98</f>
        <v>252</v>
      </c>
      <c r="D96" s="74">
        <f t="shared" ref="D96:E96" si="19">D97+D98</f>
        <v>299</v>
      </c>
      <c r="E96" s="74">
        <f t="shared" si="19"/>
        <v>311</v>
      </c>
    </row>
    <row r="97" spans="1:5" ht="16.2" customHeight="1" thickBot="1" x14ac:dyDescent="0.35">
      <c r="A97" s="265" t="s">
        <v>86</v>
      </c>
      <c r="B97" s="266"/>
      <c r="C97" s="73"/>
      <c r="D97" s="73"/>
      <c r="E97" s="73"/>
    </row>
    <row r="98" spans="1:5" ht="16.2" customHeight="1" thickBot="1" x14ac:dyDescent="0.35">
      <c r="A98" s="265" t="s">
        <v>7</v>
      </c>
      <c r="B98" s="266"/>
      <c r="C98" s="73">
        <v>252</v>
      </c>
      <c r="D98" s="73">
        <v>299</v>
      </c>
      <c r="E98" s="73">
        <v>311</v>
      </c>
    </row>
    <row r="99" spans="1:5" ht="25.2" customHeight="1" thickBot="1" x14ac:dyDescent="0.35">
      <c r="A99" s="265" t="s">
        <v>9</v>
      </c>
      <c r="B99" s="266"/>
      <c r="C99" s="7">
        <f>C100+C101+C102+C103+C104+C105</f>
        <v>0</v>
      </c>
      <c r="D99" s="7">
        <f t="shared" ref="D99:E99" si="20">D100+D101+D102+D103+D104+D105</f>
        <v>0</v>
      </c>
      <c r="E99" s="7">
        <f t="shared" si="20"/>
        <v>0</v>
      </c>
    </row>
    <row r="100" spans="1:5" ht="21.6" customHeight="1" thickBot="1" x14ac:dyDescent="0.35">
      <c r="A100" s="265" t="s">
        <v>10</v>
      </c>
      <c r="B100" s="266"/>
      <c r="C100" s="25"/>
      <c r="D100" s="7"/>
      <c r="E100" s="7"/>
    </row>
    <row r="101" spans="1:5" ht="31.2" customHeight="1" thickBot="1" x14ac:dyDescent="0.35">
      <c r="A101" s="265" t="s">
        <v>11</v>
      </c>
      <c r="B101" s="266"/>
      <c r="C101" s="25"/>
      <c r="D101" s="7"/>
      <c r="E101" s="7"/>
    </row>
    <row r="102" spans="1:5" ht="29.4" customHeight="1" thickBot="1" x14ac:dyDescent="0.35">
      <c r="A102" s="265" t="s">
        <v>12</v>
      </c>
      <c r="B102" s="266"/>
      <c r="C102" s="25"/>
      <c r="D102" s="7"/>
      <c r="E102" s="7"/>
    </row>
    <row r="103" spans="1:5" ht="25.2" customHeight="1" thickBot="1" x14ac:dyDescent="0.35">
      <c r="A103" s="265" t="s">
        <v>13</v>
      </c>
      <c r="B103" s="266"/>
      <c r="C103" s="25"/>
      <c r="D103" s="7"/>
      <c r="E103" s="7"/>
    </row>
    <row r="104" spans="1:5" ht="31.2" customHeight="1" thickBot="1" x14ac:dyDescent="0.35">
      <c r="A104" s="265" t="s">
        <v>14</v>
      </c>
      <c r="B104" s="266"/>
      <c r="C104" s="25"/>
      <c r="D104" s="7"/>
      <c r="E104" s="7"/>
    </row>
    <row r="105" spans="1:5" ht="16.2" customHeight="1" thickBot="1" x14ac:dyDescent="0.35">
      <c r="A105" s="267" t="s">
        <v>15</v>
      </c>
      <c r="B105" s="268"/>
      <c r="C105" s="25"/>
      <c r="D105" s="7"/>
      <c r="E105" s="7"/>
    </row>
    <row r="106" spans="1:5" ht="16.2" customHeight="1" thickBot="1" x14ac:dyDescent="0.35">
      <c r="A106" s="267" t="s">
        <v>16</v>
      </c>
      <c r="B106" s="268"/>
      <c r="C106" s="7"/>
      <c r="D106" s="7"/>
      <c r="E106" s="7"/>
    </row>
    <row r="107" spans="1:5" ht="16.2" customHeight="1" thickBot="1" x14ac:dyDescent="0.35">
      <c r="A107" s="267" t="s">
        <v>17</v>
      </c>
      <c r="B107" s="268"/>
      <c r="C107" s="7"/>
      <c r="D107" s="7"/>
      <c r="E107" s="7"/>
    </row>
    <row r="108" spans="1:5" ht="15" thickBot="1" x14ac:dyDescent="0.35">
      <c r="A108" s="267" t="s">
        <v>18</v>
      </c>
      <c r="B108" s="268"/>
      <c r="C108" s="7"/>
      <c r="D108" s="7"/>
      <c r="E108" s="7"/>
    </row>
    <row r="109" spans="1:5" ht="16.2" customHeight="1" thickBot="1" x14ac:dyDescent="0.35">
      <c r="A109" s="267" t="s">
        <v>87</v>
      </c>
      <c r="B109" s="268"/>
      <c r="C109" s="7">
        <f>C110+C111</f>
        <v>87.9</v>
      </c>
      <c r="D109" s="72">
        <f t="shared" ref="D109:E109" si="21">D110+D111</f>
        <v>0</v>
      </c>
      <c r="E109" s="72">
        <f t="shared" si="21"/>
        <v>0</v>
      </c>
    </row>
    <row r="110" spans="1:5" ht="16.2" customHeight="1" thickBot="1" x14ac:dyDescent="0.35">
      <c r="A110" s="265" t="s">
        <v>88</v>
      </c>
      <c r="B110" s="266"/>
      <c r="C110" s="25">
        <v>0</v>
      </c>
      <c r="D110" s="73">
        <v>0</v>
      </c>
      <c r="E110" s="73">
        <v>0</v>
      </c>
    </row>
    <row r="111" spans="1:5" ht="16.2" customHeight="1" thickBot="1" x14ac:dyDescent="0.35">
      <c r="A111" s="265" t="s">
        <v>89</v>
      </c>
      <c r="B111" s="266"/>
      <c r="C111" s="25">
        <v>87.9</v>
      </c>
      <c r="D111" s="7"/>
      <c r="E111" s="7"/>
    </row>
    <row r="112" spans="1:5" ht="33.6" customHeight="1" thickBot="1" x14ac:dyDescent="0.35">
      <c r="A112" s="269" t="s">
        <v>19</v>
      </c>
      <c r="B112" s="271"/>
      <c r="C112" s="13">
        <f>C113*1</f>
        <v>0</v>
      </c>
      <c r="D112" s="13">
        <f t="shared" ref="D112:E112" si="22">D113*1</f>
        <v>0</v>
      </c>
      <c r="E112" s="13">
        <f t="shared" si="22"/>
        <v>0</v>
      </c>
    </row>
    <row r="113" spans="1:5" ht="18.600000000000001" customHeight="1" thickBot="1" x14ac:dyDescent="0.35">
      <c r="A113" s="272" t="s">
        <v>21</v>
      </c>
      <c r="B113" s="273"/>
      <c r="C113" s="26"/>
      <c r="D113" s="14"/>
      <c r="E113" s="14"/>
    </row>
    <row r="114" spans="1:5" ht="16.2" customHeight="1" thickBot="1" x14ac:dyDescent="0.35">
      <c r="A114" s="274" t="s">
        <v>549</v>
      </c>
      <c r="B114" s="275"/>
      <c r="C114" s="26"/>
      <c r="D114" s="14"/>
      <c r="E114" s="14"/>
    </row>
    <row r="115" spans="1:5" ht="16.2" customHeight="1" thickBot="1" x14ac:dyDescent="0.35">
      <c r="A115" s="269" t="s">
        <v>22</v>
      </c>
      <c r="B115" s="270"/>
      <c r="C115" s="71">
        <f>C94+C112</f>
        <v>339.9</v>
      </c>
      <c r="D115" s="71">
        <f t="shared" ref="D115:E115" si="23">D94+D112</f>
        <v>299</v>
      </c>
      <c r="E115" s="71">
        <f t="shared" si="23"/>
        <v>311</v>
      </c>
    </row>
    <row r="116" spans="1:5" ht="28.95" customHeight="1" thickBot="1" x14ac:dyDescent="0.35">
      <c r="A116" s="267" t="s">
        <v>3</v>
      </c>
      <c r="B116" s="268"/>
      <c r="C116" s="7"/>
      <c r="D116" s="7"/>
      <c r="E116" s="7"/>
    </row>
    <row r="117" spans="1:5" ht="24" customHeight="1" thickBot="1" x14ac:dyDescent="0.35">
      <c r="A117" s="267" t="s">
        <v>4</v>
      </c>
      <c r="B117" s="268"/>
      <c r="C117" s="7">
        <v>-520.5</v>
      </c>
      <c r="D117" s="72">
        <f>D115-C115</f>
        <v>-40.899999999999977</v>
      </c>
      <c r="E117" s="72">
        <f>E115-D115</f>
        <v>12</v>
      </c>
    </row>
    <row r="118" spans="1:5" ht="16.2" thickBot="1" x14ac:dyDescent="0.35">
      <c r="A118" s="1"/>
      <c r="B118" s="1"/>
      <c r="C118" s="1"/>
      <c r="D118" s="1"/>
      <c r="E118" s="1"/>
    </row>
    <row r="119" spans="1:5" ht="34.799999999999997" thickBot="1" x14ac:dyDescent="0.35">
      <c r="A119" s="2" t="s">
        <v>0</v>
      </c>
      <c r="B119" s="3" t="s">
        <v>1</v>
      </c>
      <c r="C119" s="8" t="s">
        <v>24</v>
      </c>
      <c r="D119" s="8" t="s">
        <v>25</v>
      </c>
      <c r="E119" s="8" t="s">
        <v>26</v>
      </c>
    </row>
    <row r="120" spans="1:5" ht="15" thickBot="1" x14ac:dyDescent="0.35">
      <c r="A120" s="4">
        <v>1</v>
      </c>
      <c r="B120" s="5">
        <v>2</v>
      </c>
      <c r="C120" s="5">
        <v>3</v>
      </c>
      <c r="D120" s="5">
        <v>4</v>
      </c>
      <c r="E120" s="5">
        <v>5</v>
      </c>
    </row>
    <row r="121" spans="1:5" ht="15" thickBot="1" x14ac:dyDescent="0.35">
      <c r="A121" s="6"/>
      <c r="B121" s="199" t="s">
        <v>591</v>
      </c>
      <c r="C121" s="7"/>
      <c r="D121" s="7"/>
      <c r="E121" s="7"/>
    </row>
    <row r="122" spans="1:5" ht="16.2" customHeight="1" thickBot="1" x14ac:dyDescent="0.35">
      <c r="A122" s="269" t="s">
        <v>20</v>
      </c>
      <c r="B122" s="270"/>
      <c r="C122" s="71">
        <f>C124+C127+C137</f>
        <v>3485</v>
      </c>
      <c r="D122" s="71">
        <f t="shared" ref="D122:E122" si="24">D124+D127+D137</f>
        <v>2288</v>
      </c>
      <c r="E122" s="71">
        <f t="shared" si="24"/>
        <v>2301</v>
      </c>
    </row>
    <row r="123" spans="1:5" x14ac:dyDescent="0.3">
      <c r="A123" s="278" t="s">
        <v>2</v>
      </c>
      <c r="B123" s="279"/>
      <c r="C123" s="12"/>
      <c r="D123" s="12"/>
      <c r="E123" s="12"/>
    </row>
    <row r="124" spans="1:5" ht="16.2" customHeight="1" thickBot="1" x14ac:dyDescent="0.35">
      <c r="A124" s="280" t="s">
        <v>8</v>
      </c>
      <c r="B124" s="281"/>
      <c r="C124" s="74">
        <f>C125+C126</f>
        <v>3485</v>
      </c>
      <c r="D124" s="74">
        <f t="shared" ref="D124:E124" si="25">D125+D126</f>
        <v>2288</v>
      </c>
      <c r="E124" s="74">
        <f t="shared" si="25"/>
        <v>2301</v>
      </c>
    </row>
    <row r="125" spans="1:5" ht="16.2" customHeight="1" thickBot="1" x14ac:dyDescent="0.35">
      <c r="A125" s="265" t="s">
        <v>86</v>
      </c>
      <c r="B125" s="266"/>
      <c r="C125" s="259">
        <v>3485</v>
      </c>
      <c r="D125" s="73">
        <v>2288</v>
      </c>
      <c r="E125" s="73">
        <v>2301</v>
      </c>
    </row>
    <row r="126" spans="1:5" ht="16.2" customHeight="1" thickBot="1" x14ac:dyDescent="0.35">
      <c r="A126" s="265" t="s">
        <v>7</v>
      </c>
      <c r="B126" s="266"/>
      <c r="C126" s="73"/>
      <c r="D126" s="73"/>
      <c r="E126" s="73"/>
    </row>
    <row r="127" spans="1:5" ht="16.2" customHeight="1" thickBot="1" x14ac:dyDescent="0.35">
      <c r="A127" s="265" t="s">
        <v>9</v>
      </c>
      <c r="B127" s="266"/>
      <c r="C127" s="7">
        <f>C128+C129+C130+C131+C132+C133</f>
        <v>0</v>
      </c>
      <c r="D127" s="7">
        <f t="shared" ref="D127:E127" si="26">D128+D129+D130+D131+D132+D133</f>
        <v>0</v>
      </c>
      <c r="E127" s="7">
        <f t="shared" si="26"/>
        <v>0</v>
      </c>
    </row>
    <row r="128" spans="1:5" ht="16.2" customHeight="1" thickBot="1" x14ac:dyDescent="0.35">
      <c r="A128" s="265" t="s">
        <v>10</v>
      </c>
      <c r="B128" s="266"/>
      <c r="C128" s="25"/>
      <c r="D128" s="7"/>
      <c r="E128" s="7"/>
    </row>
    <row r="129" spans="1:5" ht="24.6" customHeight="1" thickBot="1" x14ac:dyDescent="0.35">
      <c r="A129" s="265" t="s">
        <v>11</v>
      </c>
      <c r="B129" s="266"/>
      <c r="C129" s="25"/>
      <c r="D129" s="7"/>
      <c r="E129" s="7"/>
    </row>
    <row r="130" spans="1:5" ht="26.4" customHeight="1" thickBot="1" x14ac:dyDescent="0.35">
      <c r="A130" s="265" t="s">
        <v>12</v>
      </c>
      <c r="B130" s="266"/>
      <c r="C130" s="25"/>
      <c r="D130" s="7"/>
      <c r="E130" s="7"/>
    </row>
    <row r="131" spans="1:5" ht="16.2" customHeight="1" thickBot="1" x14ac:dyDescent="0.35">
      <c r="A131" s="265" t="s">
        <v>13</v>
      </c>
      <c r="B131" s="266"/>
      <c r="C131" s="25"/>
      <c r="D131" s="7"/>
      <c r="E131" s="7"/>
    </row>
    <row r="132" spans="1:5" ht="31.95" customHeight="1" thickBot="1" x14ac:dyDescent="0.35">
      <c r="A132" s="265" t="s">
        <v>14</v>
      </c>
      <c r="B132" s="266"/>
      <c r="C132" s="25"/>
      <c r="D132" s="7"/>
      <c r="E132" s="7"/>
    </row>
    <row r="133" spans="1:5" ht="16.2" customHeight="1" thickBot="1" x14ac:dyDescent="0.35">
      <c r="A133" s="267" t="s">
        <v>15</v>
      </c>
      <c r="B133" s="268"/>
      <c r="C133" s="25"/>
      <c r="D133" s="7"/>
      <c r="E133" s="7"/>
    </row>
    <row r="134" spans="1:5" ht="16.2" customHeight="1" thickBot="1" x14ac:dyDescent="0.35">
      <c r="A134" s="267" t="s">
        <v>16</v>
      </c>
      <c r="B134" s="268"/>
      <c r="C134" s="7"/>
      <c r="D134" s="7"/>
      <c r="E134" s="7"/>
    </row>
    <row r="135" spans="1:5" ht="16.2" customHeight="1" thickBot="1" x14ac:dyDescent="0.35">
      <c r="A135" s="267" t="s">
        <v>17</v>
      </c>
      <c r="B135" s="268"/>
      <c r="C135" s="7"/>
      <c r="D135" s="7"/>
      <c r="E135" s="7"/>
    </row>
    <row r="136" spans="1:5" ht="15" thickBot="1" x14ac:dyDescent="0.35">
      <c r="A136" s="267" t="s">
        <v>18</v>
      </c>
      <c r="B136" s="268"/>
      <c r="C136" s="7"/>
      <c r="D136" s="7"/>
      <c r="E136" s="7"/>
    </row>
    <row r="137" spans="1:5" ht="16.2" customHeight="1" thickBot="1" x14ac:dyDescent="0.35">
      <c r="A137" s="267" t="s">
        <v>87</v>
      </c>
      <c r="B137" s="268"/>
      <c r="C137" s="7">
        <f>C138+C139</f>
        <v>0</v>
      </c>
      <c r="D137" s="72">
        <f t="shared" ref="D137:E137" si="27">D138+D139</f>
        <v>0</v>
      </c>
      <c r="E137" s="72">
        <f t="shared" si="27"/>
        <v>0</v>
      </c>
    </row>
    <row r="138" spans="1:5" ht="16.2" customHeight="1" thickBot="1" x14ac:dyDescent="0.35">
      <c r="A138" s="265" t="s">
        <v>88</v>
      </c>
      <c r="B138" s="266"/>
      <c r="C138" s="25">
        <v>0</v>
      </c>
      <c r="D138" s="73">
        <v>0</v>
      </c>
      <c r="E138" s="73">
        <v>0</v>
      </c>
    </row>
    <row r="139" spans="1:5" ht="16.2" customHeight="1" thickBot="1" x14ac:dyDescent="0.35">
      <c r="A139" s="265" t="s">
        <v>89</v>
      </c>
      <c r="B139" s="266"/>
      <c r="C139" s="25"/>
      <c r="D139" s="7"/>
      <c r="E139" s="7"/>
    </row>
    <row r="140" spans="1:5" ht="33.6" customHeight="1" thickBot="1" x14ac:dyDescent="0.35">
      <c r="A140" s="269" t="s">
        <v>19</v>
      </c>
      <c r="B140" s="271"/>
      <c r="C140" s="13">
        <f>C141*1</f>
        <v>0</v>
      </c>
      <c r="D140" s="13">
        <f t="shared" ref="D140:E140" si="28">D141*1</f>
        <v>0</v>
      </c>
      <c r="E140" s="13">
        <f t="shared" si="28"/>
        <v>0</v>
      </c>
    </row>
    <row r="141" spans="1:5" ht="16.2" customHeight="1" thickBot="1" x14ac:dyDescent="0.35">
      <c r="A141" s="272" t="s">
        <v>21</v>
      </c>
      <c r="B141" s="273"/>
      <c r="C141" s="26"/>
      <c r="D141" s="14"/>
      <c r="E141" s="14"/>
    </row>
    <row r="142" spans="1:5" ht="16.2" customHeight="1" thickBot="1" x14ac:dyDescent="0.35">
      <c r="A142" s="274" t="s">
        <v>549</v>
      </c>
      <c r="B142" s="275"/>
      <c r="C142" s="26"/>
      <c r="D142" s="14"/>
      <c r="E142" s="14"/>
    </row>
    <row r="143" spans="1:5" ht="16.2" customHeight="1" thickBot="1" x14ac:dyDescent="0.35">
      <c r="A143" s="269" t="s">
        <v>22</v>
      </c>
      <c r="B143" s="270"/>
      <c r="C143" s="71">
        <f>C122+C140</f>
        <v>3485</v>
      </c>
      <c r="D143" s="71">
        <f t="shared" ref="D143:E143" si="29">D122+D140</f>
        <v>2288</v>
      </c>
      <c r="E143" s="71">
        <f t="shared" si="29"/>
        <v>2301</v>
      </c>
    </row>
    <row r="144" spans="1:5" ht="19.95" customHeight="1" thickBot="1" x14ac:dyDescent="0.35">
      <c r="A144" s="267" t="s">
        <v>3</v>
      </c>
      <c r="B144" s="268"/>
      <c r="C144" s="7"/>
      <c r="D144" s="7"/>
      <c r="E144" s="7"/>
    </row>
    <row r="145" spans="1:5" ht="30.6" customHeight="1" thickBot="1" x14ac:dyDescent="0.35">
      <c r="A145" s="267" t="s">
        <v>4</v>
      </c>
      <c r="B145" s="268"/>
      <c r="C145" s="72">
        <v>516</v>
      </c>
      <c r="D145" s="72">
        <f>D143-C143</f>
        <v>-1197</v>
      </c>
      <c r="E145" s="72">
        <f>E143-D143</f>
        <v>13</v>
      </c>
    </row>
    <row r="146" spans="1:5" ht="16.2" thickBot="1" x14ac:dyDescent="0.35">
      <c r="A146" s="1"/>
      <c r="B146" s="1"/>
      <c r="C146" s="1"/>
      <c r="D146" s="1"/>
      <c r="E146" s="1"/>
    </row>
    <row r="147" spans="1:5" ht="34.799999999999997" thickBot="1" x14ac:dyDescent="0.35">
      <c r="A147" s="2" t="s">
        <v>0</v>
      </c>
      <c r="B147" s="3" t="s">
        <v>1</v>
      </c>
      <c r="C147" s="8" t="s">
        <v>24</v>
      </c>
      <c r="D147" s="8" t="s">
        <v>25</v>
      </c>
      <c r="E147" s="8" t="s">
        <v>26</v>
      </c>
    </row>
    <row r="148" spans="1:5" ht="15" thickBot="1" x14ac:dyDescent="0.35">
      <c r="A148" s="4">
        <v>1</v>
      </c>
      <c r="B148" s="5">
        <v>2</v>
      </c>
      <c r="C148" s="5">
        <v>3</v>
      </c>
      <c r="D148" s="5">
        <v>4</v>
      </c>
      <c r="E148" s="5">
        <v>5</v>
      </c>
    </row>
    <row r="149" spans="1:5" ht="15" thickBot="1" x14ac:dyDescent="0.35">
      <c r="A149" s="6"/>
      <c r="B149" s="199" t="s">
        <v>592</v>
      </c>
      <c r="C149" s="7"/>
      <c r="D149" s="7"/>
      <c r="E149" s="7"/>
    </row>
    <row r="150" spans="1:5" ht="16.2" customHeight="1" thickBot="1" x14ac:dyDescent="0.35">
      <c r="A150" s="269" t="s">
        <v>20</v>
      </c>
      <c r="B150" s="270"/>
      <c r="C150" s="71">
        <f>C152+C155+C165+C162</f>
        <v>3275.5</v>
      </c>
      <c r="D150" s="71">
        <f t="shared" ref="D150:E150" si="30">D152+D155+D165+D162</f>
        <v>1431.6</v>
      </c>
      <c r="E150" s="71">
        <f t="shared" si="30"/>
        <v>1499.2</v>
      </c>
    </row>
    <row r="151" spans="1:5" x14ac:dyDescent="0.3">
      <c r="A151" s="278" t="s">
        <v>2</v>
      </c>
      <c r="B151" s="279"/>
      <c r="C151" s="12"/>
      <c r="D151" s="12"/>
      <c r="E151" s="12"/>
    </row>
    <row r="152" spans="1:5" ht="16.2" customHeight="1" thickBot="1" x14ac:dyDescent="0.35">
      <c r="A152" s="280" t="s">
        <v>8</v>
      </c>
      <c r="B152" s="281"/>
      <c r="C152" s="74">
        <f>C153+C154</f>
        <v>1292.5999999999999</v>
      </c>
      <c r="D152" s="74">
        <f t="shared" ref="D152:E152" si="31">D153+D154</f>
        <v>889</v>
      </c>
      <c r="E152" s="74">
        <f t="shared" si="31"/>
        <v>930</v>
      </c>
    </row>
    <row r="153" spans="1:5" ht="16.2" customHeight="1" thickBot="1" x14ac:dyDescent="0.35">
      <c r="A153" s="265" t="s">
        <v>86</v>
      </c>
      <c r="B153" s="266"/>
      <c r="C153" s="259">
        <v>1292.5999999999999</v>
      </c>
      <c r="D153" s="73">
        <v>889</v>
      </c>
      <c r="E153" s="73">
        <v>930</v>
      </c>
    </row>
    <row r="154" spans="1:5" ht="16.2" customHeight="1" thickBot="1" x14ac:dyDescent="0.35">
      <c r="A154" s="265" t="s">
        <v>7</v>
      </c>
      <c r="B154" s="266"/>
      <c r="C154" s="73"/>
      <c r="D154" s="73"/>
      <c r="E154" s="73"/>
    </row>
    <row r="155" spans="1:5" ht="16.2" customHeight="1" thickBot="1" x14ac:dyDescent="0.35">
      <c r="A155" s="265" t="s">
        <v>9</v>
      </c>
      <c r="B155" s="266"/>
      <c r="C155" s="7">
        <f>C156+C157+C158+C159+C160+C161</f>
        <v>0</v>
      </c>
      <c r="D155" s="7">
        <f t="shared" ref="D155:E155" si="32">D156+D157+D158+D159+D160+D161</f>
        <v>0</v>
      </c>
      <c r="E155" s="7">
        <f t="shared" si="32"/>
        <v>0</v>
      </c>
    </row>
    <row r="156" spans="1:5" ht="16.2" customHeight="1" thickBot="1" x14ac:dyDescent="0.35">
      <c r="A156" s="265" t="s">
        <v>10</v>
      </c>
      <c r="B156" s="266"/>
      <c r="C156" s="25"/>
      <c r="D156" s="7"/>
      <c r="E156" s="7"/>
    </row>
    <row r="157" spans="1:5" ht="30" customHeight="1" thickBot="1" x14ac:dyDescent="0.35">
      <c r="A157" s="265" t="s">
        <v>11</v>
      </c>
      <c r="B157" s="266"/>
      <c r="C157" s="25"/>
      <c r="D157" s="7"/>
      <c r="E157" s="7"/>
    </row>
    <row r="158" spans="1:5" ht="31.2" customHeight="1" thickBot="1" x14ac:dyDescent="0.35">
      <c r="A158" s="265" t="s">
        <v>12</v>
      </c>
      <c r="B158" s="266"/>
      <c r="C158" s="25"/>
      <c r="D158" s="7"/>
      <c r="E158" s="7"/>
    </row>
    <row r="159" spans="1:5" ht="16.2" customHeight="1" thickBot="1" x14ac:dyDescent="0.35">
      <c r="A159" s="265" t="s">
        <v>13</v>
      </c>
      <c r="B159" s="266"/>
      <c r="C159" s="25"/>
      <c r="D159" s="7"/>
      <c r="E159" s="7"/>
    </row>
    <row r="160" spans="1:5" ht="27" customHeight="1" thickBot="1" x14ac:dyDescent="0.35">
      <c r="A160" s="265" t="s">
        <v>14</v>
      </c>
      <c r="B160" s="266"/>
      <c r="C160" s="25"/>
      <c r="D160" s="7"/>
      <c r="E160" s="7"/>
    </row>
    <row r="161" spans="1:5" ht="16.2" customHeight="1" thickBot="1" x14ac:dyDescent="0.35">
      <c r="A161" s="267" t="s">
        <v>15</v>
      </c>
      <c r="B161" s="268"/>
      <c r="C161" s="25"/>
      <c r="D161" s="7"/>
      <c r="E161" s="7"/>
    </row>
    <row r="162" spans="1:5" ht="16.2" customHeight="1" thickBot="1" x14ac:dyDescent="0.35">
      <c r="A162" s="267" t="s">
        <v>16</v>
      </c>
      <c r="B162" s="268"/>
      <c r="C162" s="170">
        <v>645</v>
      </c>
      <c r="D162" s="73">
        <v>542.6</v>
      </c>
      <c r="E162" s="73">
        <v>569.20000000000005</v>
      </c>
    </row>
    <row r="163" spans="1:5" ht="16.2" customHeight="1" thickBot="1" x14ac:dyDescent="0.35">
      <c r="A163" s="267" t="s">
        <v>17</v>
      </c>
      <c r="B163" s="268"/>
      <c r="C163" s="7"/>
      <c r="D163" s="7"/>
      <c r="E163" s="7"/>
    </row>
    <row r="164" spans="1:5" ht="15" thickBot="1" x14ac:dyDescent="0.35">
      <c r="A164" s="267" t="s">
        <v>18</v>
      </c>
      <c r="B164" s="268"/>
      <c r="C164" s="7"/>
      <c r="D164" s="7"/>
      <c r="E164" s="7"/>
    </row>
    <row r="165" spans="1:5" ht="16.2" customHeight="1" thickBot="1" x14ac:dyDescent="0.35">
      <c r="A165" s="267" t="s">
        <v>87</v>
      </c>
      <c r="B165" s="268"/>
      <c r="C165" s="7">
        <f>C166+C167</f>
        <v>1337.9</v>
      </c>
      <c r="D165" s="72">
        <f t="shared" ref="D165:E165" si="33">D166+D167</f>
        <v>0</v>
      </c>
      <c r="E165" s="72">
        <f t="shared" si="33"/>
        <v>0</v>
      </c>
    </row>
    <row r="166" spans="1:5" ht="16.2" customHeight="1" thickBot="1" x14ac:dyDescent="0.35">
      <c r="A166" s="265" t="s">
        <v>88</v>
      </c>
      <c r="B166" s="266"/>
      <c r="C166" s="25">
        <v>1337.9</v>
      </c>
      <c r="D166" s="73">
        <v>0</v>
      </c>
      <c r="E166" s="73">
        <v>0</v>
      </c>
    </row>
    <row r="167" spans="1:5" ht="19.2" customHeight="1" thickBot="1" x14ac:dyDescent="0.35">
      <c r="A167" s="265" t="s">
        <v>89</v>
      </c>
      <c r="B167" s="266"/>
      <c r="C167" s="25"/>
      <c r="D167" s="7"/>
      <c r="E167" s="7"/>
    </row>
    <row r="168" spans="1:5" ht="33" customHeight="1" thickBot="1" x14ac:dyDescent="0.35">
      <c r="A168" s="269" t="s">
        <v>19</v>
      </c>
      <c r="B168" s="271"/>
      <c r="C168" s="13">
        <f>C169*1</f>
        <v>0</v>
      </c>
      <c r="D168" s="13">
        <f t="shared" ref="D168:E168" si="34">D169*1</f>
        <v>0</v>
      </c>
      <c r="E168" s="13">
        <f t="shared" si="34"/>
        <v>0</v>
      </c>
    </row>
    <row r="169" spans="1:5" ht="16.2" customHeight="1" thickBot="1" x14ac:dyDescent="0.35">
      <c r="A169" s="272" t="s">
        <v>21</v>
      </c>
      <c r="B169" s="273"/>
      <c r="C169" s="26"/>
      <c r="D169" s="14"/>
      <c r="E169" s="14"/>
    </row>
    <row r="170" spans="1:5" ht="16.2" customHeight="1" thickBot="1" x14ac:dyDescent="0.35">
      <c r="A170" s="274" t="s">
        <v>549</v>
      </c>
      <c r="B170" s="275"/>
      <c r="C170" s="26"/>
      <c r="D170" s="14"/>
      <c r="E170" s="14"/>
    </row>
    <row r="171" spans="1:5" ht="16.2" customHeight="1" thickBot="1" x14ac:dyDescent="0.35">
      <c r="A171" s="269" t="s">
        <v>22</v>
      </c>
      <c r="B171" s="270"/>
      <c r="C171" s="71">
        <f>C150+C168</f>
        <v>3275.5</v>
      </c>
      <c r="D171" s="71">
        <f t="shared" ref="D171:E171" si="35">D150+D168</f>
        <v>1431.6</v>
      </c>
      <c r="E171" s="71">
        <f t="shared" si="35"/>
        <v>1499.2</v>
      </c>
    </row>
    <row r="172" spans="1:5" ht="24.6" customHeight="1" thickBot="1" x14ac:dyDescent="0.35">
      <c r="A172" s="267" t="s">
        <v>3</v>
      </c>
      <c r="B172" s="268"/>
      <c r="C172" s="7"/>
      <c r="D172" s="7"/>
      <c r="E172" s="7"/>
    </row>
    <row r="173" spans="1:5" ht="26.4" customHeight="1" thickBot="1" x14ac:dyDescent="0.35">
      <c r="A173" s="267" t="s">
        <v>4</v>
      </c>
      <c r="B173" s="268"/>
      <c r="C173" s="7">
        <v>2168.8000000000002</v>
      </c>
      <c r="D173" s="72">
        <f>D171-C171</f>
        <v>-1843.9</v>
      </c>
      <c r="E173" s="72">
        <f>E171-D171</f>
        <v>67.600000000000136</v>
      </c>
    </row>
    <row r="174" spans="1:5" ht="16.2" thickBot="1" x14ac:dyDescent="0.35">
      <c r="A174" s="1"/>
      <c r="B174" s="1"/>
      <c r="C174" s="1"/>
      <c r="D174" s="1"/>
      <c r="E174" s="1"/>
    </row>
    <row r="175" spans="1:5" ht="34.799999999999997" thickBot="1" x14ac:dyDescent="0.35">
      <c r="A175" s="2" t="s">
        <v>0</v>
      </c>
      <c r="B175" s="3" t="s">
        <v>1</v>
      </c>
      <c r="C175" s="8" t="s">
        <v>24</v>
      </c>
      <c r="D175" s="8" t="s">
        <v>25</v>
      </c>
      <c r="E175" s="8" t="s">
        <v>26</v>
      </c>
    </row>
    <row r="176" spans="1:5" ht="15" thickBot="1" x14ac:dyDescent="0.35">
      <c r="A176" s="4">
        <v>1</v>
      </c>
      <c r="B176" s="5">
        <v>2</v>
      </c>
      <c r="C176" s="5">
        <v>3</v>
      </c>
      <c r="D176" s="5">
        <v>4</v>
      </c>
      <c r="E176" s="5">
        <v>5</v>
      </c>
    </row>
    <row r="177" spans="1:5" ht="15" thickBot="1" x14ac:dyDescent="0.35">
      <c r="A177" s="6"/>
      <c r="B177" s="199" t="s">
        <v>593</v>
      </c>
      <c r="C177" s="7"/>
      <c r="D177" s="7"/>
      <c r="E177" s="7"/>
    </row>
    <row r="178" spans="1:5" ht="16.2" customHeight="1" thickBot="1" x14ac:dyDescent="0.35">
      <c r="A178" s="269" t="s">
        <v>20</v>
      </c>
      <c r="B178" s="270"/>
      <c r="C178" s="71">
        <f>C180+C183+C193+C190</f>
        <v>389.6</v>
      </c>
      <c r="D178" s="71">
        <f t="shared" ref="D178:E178" si="36">D180+D183+D193+D190</f>
        <v>411</v>
      </c>
      <c r="E178" s="71">
        <f t="shared" si="36"/>
        <v>432</v>
      </c>
    </row>
    <row r="179" spans="1:5" x14ac:dyDescent="0.3">
      <c r="A179" s="278" t="s">
        <v>2</v>
      </c>
      <c r="B179" s="279"/>
      <c r="C179" s="12"/>
      <c r="D179" s="12"/>
      <c r="E179" s="12"/>
    </row>
    <row r="180" spans="1:5" ht="16.2" customHeight="1" thickBot="1" x14ac:dyDescent="0.35">
      <c r="A180" s="280" t="s">
        <v>8</v>
      </c>
      <c r="B180" s="281"/>
      <c r="C180" s="74">
        <f>C181+C182</f>
        <v>389.6</v>
      </c>
      <c r="D180" s="74">
        <f t="shared" ref="D180:E180" si="37">D181+D182</f>
        <v>411</v>
      </c>
      <c r="E180" s="74">
        <f t="shared" si="37"/>
        <v>432</v>
      </c>
    </row>
    <row r="181" spans="1:5" ht="16.2" customHeight="1" thickBot="1" x14ac:dyDescent="0.35">
      <c r="A181" s="265" t="s">
        <v>86</v>
      </c>
      <c r="B181" s="266"/>
      <c r="C181" s="73">
        <v>389.6</v>
      </c>
      <c r="D181" s="73">
        <v>411</v>
      </c>
      <c r="E181" s="73">
        <v>432</v>
      </c>
    </row>
    <row r="182" spans="1:5" ht="16.2" customHeight="1" thickBot="1" x14ac:dyDescent="0.35">
      <c r="A182" s="265" t="s">
        <v>7</v>
      </c>
      <c r="B182" s="266"/>
      <c r="C182" s="73"/>
      <c r="D182" s="73"/>
      <c r="E182" s="73"/>
    </row>
    <row r="183" spans="1:5" ht="16.2" customHeight="1" thickBot="1" x14ac:dyDescent="0.35">
      <c r="A183" s="265" t="s">
        <v>9</v>
      </c>
      <c r="B183" s="266"/>
      <c r="C183" s="7">
        <f>C184+C185+C186+C187+C188+C189</f>
        <v>0</v>
      </c>
      <c r="D183" s="7">
        <f t="shared" ref="D183:E183" si="38">D184+D185+D186+D187+D188+D189</f>
        <v>0</v>
      </c>
      <c r="E183" s="7">
        <f t="shared" si="38"/>
        <v>0</v>
      </c>
    </row>
    <row r="184" spans="1:5" ht="16.2" customHeight="1" thickBot="1" x14ac:dyDescent="0.35">
      <c r="A184" s="265" t="s">
        <v>10</v>
      </c>
      <c r="B184" s="266"/>
      <c r="C184" s="25"/>
      <c r="D184" s="7"/>
      <c r="E184" s="7"/>
    </row>
    <row r="185" spans="1:5" ht="24.6" customHeight="1" thickBot="1" x14ac:dyDescent="0.35">
      <c r="A185" s="265" t="s">
        <v>11</v>
      </c>
      <c r="B185" s="266"/>
      <c r="C185" s="25"/>
      <c r="D185" s="7"/>
      <c r="E185" s="7"/>
    </row>
    <row r="186" spans="1:5" ht="23.4" customHeight="1" thickBot="1" x14ac:dyDescent="0.35">
      <c r="A186" s="265" t="s">
        <v>12</v>
      </c>
      <c r="B186" s="266"/>
      <c r="C186" s="25"/>
      <c r="D186" s="7"/>
      <c r="E186" s="7"/>
    </row>
    <row r="187" spans="1:5" ht="23.4" customHeight="1" thickBot="1" x14ac:dyDescent="0.35">
      <c r="A187" s="265" t="s">
        <v>13</v>
      </c>
      <c r="B187" s="266"/>
      <c r="C187" s="25"/>
      <c r="D187" s="7"/>
      <c r="E187" s="7"/>
    </row>
    <row r="188" spans="1:5" ht="27" customHeight="1" thickBot="1" x14ac:dyDescent="0.35">
      <c r="A188" s="265" t="s">
        <v>14</v>
      </c>
      <c r="B188" s="266"/>
      <c r="C188" s="25"/>
      <c r="D188" s="7"/>
      <c r="E188" s="7"/>
    </row>
    <row r="189" spans="1:5" ht="16.2" customHeight="1" thickBot="1" x14ac:dyDescent="0.35">
      <c r="A189" s="267" t="s">
        <v>15</v>
      </c>
      <c r="B189" s="268"/>
      <c r="C189" s="25"/>
      <c r="D189" s="7"/>
      <c r="E189" s="7"/>
    </row>
    <row r="190" spans="1:5" ht="16.2" customHeight="1" thickBot="1" x14ac:dyDescent="0.35">
      <c r="A190" s="267" t="s">
        <v>16</v>
      </c>
      <c r="B190" s="268"/>
      <c r="C190" s="73"/>
      <c r="D190" s="73"/>
      <c r="E190" s="73"/>
    </row>
    <row r="191" spans="1:5" ht="16.2" customHeight="1" thickBot="1" x14ac:dyDescent="0.35">
      <c r="A191" s="267" t="s">
        <v>17</v>
      </c>
      <c r="B191" s="268"/>
      <c r="C191" s="7"/>
      <c r="D191" s="7"/>
      <c r="E191" s="7"/>
    </row>
    <row r="192" spans="1:5" ht="15" thickBot="1" x14ac:dyDescent="0.35">
      <c r="A192" s="267" t="s">
        <v>18</v>
      </c>
      <c r="B192" s="268"/>
      <c r="C192" s="7"/>
      <c r="D192" s="7"/>
      <c r="E192" s="7"/>
    </row>
    <row r="193" spans="1:5" ht="16.2" customHeight="1" thickBot="1" x14ac:dyDescent="0.35">
      <c r="A193" s="267" t="s">
        <v>87</v>
      </c>
      <c r="B193" s="268"/>
      <c r="C193" s="7">
        <f>C194+C195</f>
        <v>0</v>
      </c>
      <c r="D193" s="72">
        <f t="shared" ref="D193:E193" si="39">D194+D195</f>
        <v>0</v>
      </c>
      <c r="E193" s="72">
        <f t="shared" si="39"/>
        <v>0</v>
      </c>
    </row>
    <row r="194" spans="1:5" ht="16.2" customHeight="1" thickBot="1" x14ac:dyDescent="0.35">
      <c r="A194" s="265" t="s">
        <v>88</v>
      </c>
      <c r="B194" s="266"/>
      <c r="C194" s="25">
        <v>0</v>
      </c>
      <c r="D194" s="73">
        <v>0</v>
      </c>
      <c r="E194" s="73">
        <v>0</v>
      </c>
    </row>
    <row r="195" spans="1:5" ht="20.399999999999999" customHeight="1" thickBot="1" x14ac:dyDescent="0.35">
      <c r="A195" s="265" t="s">
        <v>89</v>
      </c>
      <c r="B195" s="266"/>
      <c r="C195" s="25"/>
      <c r="D195" s="7"/>
      <c r="E195" s="7"/>
    </row>
    <row r="196" spans="1:5" ht="27" customHeight="1" thickBot="1" x14ac:dyDescent="0.35">
      <c r="A196" s="269" t="s">
        <v>19</v>
      </c>
      <c r="B196" s="271"/>
      <c r="C196" s="13">
        <f>C197*1</f>
        <v>0</v>
      </c>
      <c r="D196" s="13">
        <f t="shared" ref="D196:E196" si="40">D197*1</f>
        <v>0</v>
      </c>
      <c r="E196" s="13">
        <f t="shared" si="40"/>
        <v>0</v>
      </c>
    </row>
    <row r="197" spans="1:5" ht="16.2" customHeight="1" thickBot="1" x14ac:dyDescent="0.35">
      <c r="A197" s="272" t="s">
        <v>21</v>
      </c>
      <c r="B197" s="273"/>
      <c r="C197" s="26"/>
      <c r="D197" s="14"/>
      <c r="E197" s="14"/>
    </row>
    <row r="198" spans="1:5" ht="16.2" customHeight="1" thickBot="1" x14ac:dyDescent="0.35">
      <c r="A198" s="274" t="s">
        <v>549</v>
      </c>
      <c r="B198" s="275"/>
      <c r="C198" s="26"/>
      <c r="D198" s="14"/>
      <c r="E198" s="14"/>
    </row>
    <row r="199" spans="1:5" ht="16.2" customHeight="1" thickBot="1" x14ac:dyDescent="0.35">
      <c r="A199" s="269" t="s">
        <v>22</v>
      </c>
      <c r="B199" s="270"/>
      <c r="C199" s="71">
        <f>C178+C196</f>
        <v>389.6</v>
      </c>
      <c r="D199" s="71">
        <f t="shared" ref="D199:E199" si="41">D178+D196</f>
        <v>411</v>
      </c>
      <c r="E199" s="71">
        <f t="shared" si="41"/>
        <v>432</v>
      </c>
    </row>
    <row r="200" spans="1:5" ht="24" customHeight="1" thickBot="1" x14ac:dyDescent="0.35">
      <c r="A200" s="267" t="s">
        <v>3</v>
      </c>
      <c r="B200" s="268"/>
      <c r="C200" s="7"/>
      <c r="D200" s="7"/>
      <c r="E200" s="7"/>
    </row>
    <row r="201" spans="1:5" ht="24" customHeight="1" thickBot="1" x14ac:dyDescent="0.35">
      <c r="A201" s="267" t="s">
        <v>4</v>
      </c>
      <c r="B201" s="268"/>
      <c r="C201" s="7">
        <v>92.1</v>
      </c>
      <c r="D201" s="72">
        <f>D199-C199</f>
        <v>21.399999999999977</v>
      </c>
      <c r="E201" s="72">
        <f>E199-D199</f>
        <v>21</v>
      </c>
    </row>
    <row r="202" spans="1:5" ht="16.2" thickBot="1" x14ac:dyDescent="0.35">
      <c r="A202" s="1"/>
      <c r="B202" s="1"/>
      <c r="C202" s="1"/>
      <c r="D202" s="1"/>
      <c r="E202" s="1"/>
    </row>
    <row r="203" spans="1:5" ht="34.799999999999997" thickBot="1" x14ac:dyDescent="0.35">
      <c r="A203" s="2" t="s">
        <v>0</v>
      </c>
      <c r="B203" s="3" t="s">
        <v>1</v>
      </c>
      <c r="C203" s="8" t="s">
        <v>24</v>
      </c>
      <c r="D203" s="8" t="s">
        <v>25</v>
      </c>
      <c r="E203" s="8" t="s">
        <v>26</v>
      </c>
    </row>
    <row r="204" spans="1:5" ht="15" thickBot="1" x14ac:dyDescent="0.35">
      <c r="A204" s="4">
        <v>1</v>
      </c>
      <c r="B204" s="5">
        <v>2</v>
      </c>
      <c r="C204" s="5">
        <v>3</v>
      </c>
      <c r="D204" s="5">
        <v>4</v>
      </c>
      <c r="E204" s="5">
        <v>5</v>
      </c>
    </row>
    <row r="205" spans="1:5" ht="19.95" customHeight="1" thickBot="1" x14ac:dyDescent="0.35">
      <c r="A205" s="6"/>
      <c r="B205" s="199" t="s">
        <v>594</v>
      </c>
      <c r="C205" s="7"/>
      <c r="D205" s="7"/>
      <c r="E205" s="7"/>
    </row>
    <row r="206" spans="1:5" ht="15" thickBot="1" x14ac:dyDescent="0.35">
      <c r="A206" s="269" t="s">
        <v>20</v>
      </c>
      <c r="B206" s="270"/>
      <c r="C206" s="71">
        <f>C208+C211+C221+C218</f>
        <v>354.2</v>
      </c>
      <c r="D206" s="71">
        <f t="shared" ref="D206:E206" si="42">D208+D211+D221+D218</f>
        <v>372</v>
      </c>
      <c r="E206" s="71">
        <f t="shared" si="42"/>
        <v>390</v>
      </c>
    </row>
    <row r="207" spans="1:5" x14ac:dyDescent="0.3">
      <c r="A207" s="278" t="s">
        <v>2</v>
      </c>
      <c r="B207" s="279"/>
      <c r="C207" s="12"/>
      <c r="D207" s="12"/>
      <c r="E207" s="12"/>
    </row>
    <row r="208" spans="1:5" ht="15" thickBot="1" x14ac:dyDescent="0.35">
      <c r="A208" s="280" t="s">
        <v>8</v>
      </c>
      <c r="B208" s="281"/>
      <c r="C208" s="74">
        <f>C209+C210</f>
        <v>354.2</v>
      </c>
      <c r="D208" s="74">
        <f t="shared" ref="D208:E208" si="43">D209+D210</f>
        <v>372</v>
      </c>
      <c r="E208" s="74">
        <f t="shared" si="43"/>
        <v>390</v>
      </c>
    </row>
    <row r="209" spans="1:5" ht="15" thickBot="1" x14ac:dyDescent="0.35">
      <c r="A209" s="265" t="s">
        <v>86</v>
      </c>
      <c r="B209" s="266"/>
      <c r="C209" s="73">
        <v>354.2</v>
      </c>
      <c r="D209" s="73">
        <v>372</v>
      </c>
      <c r="E209" s="73">
        <v>390</v>
      </c>
    </row>
    <row r="210" spans="1:5" ht="15" thickBot="1" x14ac:dyDescent="0.35">
      <c r="A210" s="265" t="s">
        <v>7</v>
      </c>
      <c r="B210" s="266"/>
      <c r="C210" s="73"/>
      <c r="D210" s="73"/>
      <c r="E210" s="73"/>
    </row>
    <row r="211" spans="1:5" ht="15" thickBot="1" x14ac:dyDescent="0.35">
      <c r="A211" s="265" t="s">
        <v>9</v>
      </c>
      <c r="B211" s="266"/>
      <c r="C211" s="7">
        <f>C212+C213+C214+C215+C216+C217</f>
        <v>0</v>
      </c>
      <c r="D211" s="7">
        <f t="shared" ref="D211:E211" si="44">D212+D213+D214+D215+D216+D217</f>
        <v>0</v>
      </c>
      <c r="E211" s="7">
        <f t="shared" si="44"/>
        <v>0</v>
      </c>
    </row>
    <row r="212" spans="1:5" ht="15" thickBot="1" x14ac:dyDescent="0.35">
      <c r="A212" s="265" t="s">
        <v>10</v>
      </c>
      <c r="B212" s="266"/>
      <c r="C212" s="25"/>
      <c r="D212" s="7"/>
      <c r="E212" s="7"/>
    </row>
    <row r="213" spans="1:5" ht="22.95" customHeight="1" thickBot="1" x14ac:dyDescent="0.35">
      <c r="A213" s="265" t="s">
        <v>11</v>
      </c>
      <c r="B213" s="266"/>
      <c r="C213" s="25"/>
      <c r="D213" s="7"/>
      <c r="E213" s="7"/>
    </row>
    <row r="214" spans="1:5" ht="27" customHeight="1" thickBot="1" x14ac:dyDescent="0.35">
      <c r="A214" s="265" t="s">
        <v>12</v>
      </c>
      <c r="B214" s="266"/>
      <c r="C214" s="25"/>
      <c r="D214" s="7"/>
      <c r="E214" s="7"/>
    </row>
    <row r="215" spans="1:5" ht="15" thickBot="1" x14ac:dyDescent="0.35">
      <c r="A215" s="265" t="s">
        <v>13</v>
      </c>
      <c r="B215" s="266"/>
      <c r="C215" s="25"/>
      <c r="D215" s="7"/>
      <c r="E215" s="7"/>
    </row>
    <row r="216" spans="1:5" ht="28.95" customHeight="1" thickBot="1" x14ac:dyDescent="0.35">
      <c r="A216" s="265" t="s">
        <v>14</v>
      </c>
      <c r="B216" s="266"/>
      <c r="C216" s="25"/>
      <c r="D216" s="7"/>
      <c r="E216" s="7"/>
    </row>
    <row r="217" spans="1:5" ht="15" thickBot="1" x14ac:dyDescent="0.35">
      <c r="A217" s="267" t="s">
        <v>15</v>
      </c>
      <c r="B217" s="268"/>
      <c r="C217" s="25"/>
      <c r="D217" s="7"/>
      <c r="E217" s="7"/>
    </row>
    <row r="218" spans="1:5" ht="15" thickBot="1" x14ac:dyDescent="0.35">
      <c r="A218" s="267" t="s">
        <v>16</v>
      </c>
      <c r="B218" s="268"/>
      <c r="C218" s="73"/>
      <c r="D218" s="73"/>
      <c r="E218" s="73"/>
    </row>
    <row r="219" spans="1:5" ht="15" thickBot="1" x14ac:dyDescent="0.35">
      <c r="A219" s="267" t="s">
        <v>17</v>
      </c>
      <c r="B219" s="268"/>
      <c r="C219" s="7"/>
      <c r="D219" s="7"/>
      <c r="E219" s="7"/>
    </row>
    <row r="220" spans="1:5" ht="15" thickBot="1" x14ac:dyDescent="0.35">
      <c r="A220" s="267" t="s">
        <v>18</v>
      </c>
      <c r="B220" s="268"/>
      <c r="C220" s="7"/>
      <c r="D220" s="7"/>
      <c r="E220" s="7"/>
    </row>
    <row r="221" spans="1:5" ht="15" thickBot="1" x14ac:dyDescent="0.35">
      <c r="A221" s="267" t="s">
        <v>87</v>
      </c>
      <c r="B221" s="268"/>
      <c r="C221" s="7">
        <f>C222+C223</f>
        <v>0</v>
      </c>
      <c r="D221" s="72">
        <f t="shared" ref="D221:E221" si="45">D222+D223</f>
        <v>0</v>
      </c>
      <c r="E221" s="72">
        <f t="shared" si="45"/>
        <v>0</v>
      </c>
    </row>
    <row r="222" spans="1:5" ht="15" thickBot="1" x14ac:dyDescent="0.35">
      <c r="A222" s="265" t="s">
        <v>88</v>
      </c>
      <c r="B222" s="266"/>
      <c r="C222" s="25">
        <v>0</v>
      </c>
      <c r="D222" s="73">
        <v>0</v>
      </c>
      <c r="E222" s="73">
        <v>0</v>
      </c>
    </row>
    <row r="223" spans="1:5" ht="15" thickBot="1" x14ac:dyDescent="0.35">
      <c r="A223" s="265" t="s">
        <v>89</v>
      </c>
      <c r="B223" s="266"/>
      <c r="C223" s="25"/>
      <c r="D223" s="7"/>
      <c r="E223" s="7"/>
    </row>
    <row r="224" spans="1:5" ht="34.950000000000003" customHeight="1" thickBot="1" x14ac:dyDescent="0.35">
      <c r="A224" s="269" t="s">
        <v>19</v>
      </c>
      <c r="B224" s="271"/>
      <c r="C224" s="13">
        <f>C225*1</f>
        <v>0</v>
      </c>
      <c r="D224" s="13">
        <f t="shared" ref="D224:E224" si="46">D225*1</f>
        <v>0</v>
      </c>
      <c r="E224" s="13">
        <f t="shared" si="46"/>
        <v>0</v>
      </c>
    </row>
    <row r="225" spans="1:5" ht="15" thickBot="1" x14ac:dyDescent="0.35">
      <c r="A225" s="272" t="s">
        <v>21</v>
      </c>
      <c r="B225" s="273"/>
      <c r="C225" s="26"/>
      <c r="D225" s="14"/>
      <c r="E225" s="14"/>
    </row>
    <row r="226" spans="1:5" ht="15" thickBot="1" x14ac:dyDescent="0.35">
      <c r="A226" s="274" t="s">
        <v>549</v>
      </c>
      <c r="B226" s="275"/>
      <c r="C226" s="26"/>
      <c r="D226" s="14"/>
      <c r="E226" s="14"/>
    </row>
    <row r="227" spans="1:5" ht="15" thickBot="1" x14ac:dyDescent="0.35">
      <c r="A227" s="269" t="s">
        <v>22</v>
      </c>
      <c r="B227" s="270"/>
      <c r="C227" s="71">
        <f>C206+C224</f>
        <v>354.2</v>
      </c>
      <c r="D227" s="71">
        <f t="shared" ref="D227:E227" si="47">D206+D224</f>
        <v>372</v>
      </c>
      <c r="E227" s="71">
        <f t="shared" si="47"/>
        <v>390</v>
      </c>
    </row>
    <row r="228" spans="1:5" ht="16.95" customHeight="1" thickBot="1" x14ac:dyDescent="0.35">
      <c r="A228" s="267" t="s">
        <v>3</v>
      </c>
      <c r="B228" s="268"/>
      <c r="C228" s="7"/>
      <c r="D228" s="7"/>
      <c r="E228" s="7"/>
    </row>
    <row r="229" spans="1:5" ht="25.2" customHeight="1" thickBot="1" x14ac:dyDescent="0.35">
      <c r="A229" s="267" t="s">
        <v>4</v>
      </c>
      <c r="B229" s="268"/>
      <c r="C229" s="7">
        <v>164.2</v>
      </c>
      <c r="D229" s="72">
        <f>D227-C227</f>
        <v>17.800000000000011</v>
      </c>
      <c r="E229" s="72">
        <f>E227-D227</f>
        <v>18</v>
      </c>
    </row>
    <row r="230" spans="1:5" ht="16.2" thickBot="1" x14ac:dyDescent="0.35">
      <c r="A230" s="1"/>
      <c r="B230" s="1"/>
      <c r="C230" s="1"/>
      <c r="D230" s="1"/>
      <c r="E230" s="1"/>
    </row>
    <row r="231" spans="1:5" ht="34.799999999999997" thickBot="1" x14ac:dyDescent="0.35">
      <c r="A231" s="2" t="s">
        <v>0</v>
      </c>
      <c r="B231" s="3" t="s">
        <v>1</v>
      </c>
      <c r="C231" s="8" t="s">
        <v>24</v>
      </c>
      <c r="D231" s="8" t="s">
        <v>25</v>
      </c>
      <c r="E231" s="8" t="s">
        <v>26</v>
      </c>
    </row>
    <row r="232" spans="1:5" ht="15" thickBot="1" x14ac:dyDescent="0.35">
      <c r="A232" s="4">
        <v>1</v>
      </c>
      <c r="B232" s="5">
        <v>2</v>
      </c>
      <c r="C232" s="5">
        <v>3</v>
      </c>
      <c r="D232" s="5">
        <v>4</v>
      </c>
      <c r="E232" s="5">
        <v>5</v>
      </c>
    </row>
    <row r="233" spans="1:5" ht="23.4" thickBot="1" x14ac:dyDescent="0.35">
      <c r="A233" s="6"/>
      <c r="B233" s="199" t="s">
        <v>595</v>
      </c>
      <c r="C233" s="7"/>
      <c r="D233" s="7"/>
      <c r="E233" s="7"/>
    </row>
    <row r="234" spans="1:5" ht="15" thickBot="1" x14ac:dyDescent="0.35">
      <c r="A234" s="269" t="s">
        <v>20</v>
      </c>
      <c r="B234" s="270"/>
      <c r="C234" s="195">
        <f>C236+C239+C249+C246</f>
        <v>20010.100000000002</v>
      </c>
      <c r="D234" s="71">
        <f t="shared" ref="D234:E234" si="48">D236+D239+D249+D246</f>
        <v>18566.5</v>
      </c>
      <c r="E234" s="71">
        <f t="shared" si="48"/>
        <v>17391</v>
      </c>
    </row>
    <row r="235" spans="1:5" x14ac:dyDescent="0.3">
      <c r="A235" s="278" t="s">
        <v>2</v>
      </c>
      <c r="B235" s="279"/>
      <c r="C235" s="196"/>
      <c r="D235" s="12"/>
      <c r="E235" s="12"/>
    </row>
    <row r="236" spans="1:5" ht="15" thickBot="1" x14ac:dyDescent="0.35">
      <c r="A236" s="280" t="s">
        <v>8</v>
      </c>
      <c r="B236" s="281"/>
      <c r="C236" s="197">
        <f>C237+C238</f>
        <v>14198.1</v>
      </c>
      <c r="D236" s="74">
        <f t="shared" ref="D236:E236" si="49">D237+D238</f>
        <v>13912.5</v>
      </c>
      <c r="E236" s="74">
        <f t="shared" si="49"/>
        <v>12506</v>
      </c>
    </row>
    <row r="237" spans="1:5" ht="15" thickBot="1" x14ac:dyDescent="0.35">
      <c r="A237" s="265" t="s">
        <v>86</v>
      </c>
      <c r="B237" s="266"/>
      <c r="C237" s="259">
        <v>14198.1</v>
      </c>
      <c r="D237" s="73">
        <v>13912.5</v>
      </c>
      <c r="E237" s="73">
        <v>12506</v>
      </c>
    </row>
    <row r="238" spans="1:5" ht="15" thickBot="1" x14ac:dyDescent="0.35">
      <c r="A238" s="265" t="s">
        <v>7</v>
      </c>
      <c r="B238" s="266"/>
      <c r="C238" s="170"/>
      <c r="D238" s="73"/>
      <c r="E238" s="73"/>
    </row>
    <row r="239" spans="1:5" ht="15" thickBot="1" x14ac:dyDescent="0.35">
      <c r="A239" s="265" t="s">
        <v>9</v>
      </c>
      <c r="B239" s="266"/>
      <c r="C239" s="173">
        <f>C240+C241+C242+C243+C244+C245</f>
        <v>5242.7000000000007</v>
      </c>
      <c r="D239" s="72">
        <f t="shared" ref="D239:E239" si="50">D240+D241+D242+D243+D244+D245</f>
        <v>4654</v>
      </c>
      <c r="E239" s="72">
        <f t="shared" si="50"/>
        <v>4885</v>
      </c>
    </row>
    <row r="240" spans="1:5" ht="15" thickBot="1" x14ac:dyDescent="0.35">
      <c r="A240" s="265" t="s">
        <v>10</v>
      </c>
      <c r="B240" s="266"/>
      <c r="C240" s="25"/>
      <c r="D240" s="72"/>
      <c r="E240" s="72"/>
    </row>
    <row r="241" spans="1:5" ht="29.4" customHeight="1" thickBot="1" x14ac:dyDescent="0.35">
      <c r="A241" s="265" t="s">
        <v>11</v>
      </c>
      <c r="B241" s="266"/>
      <c r="C241" s="25"/>
      <c r="D241" s="72"/>
      <c r="E241" s="72"/>
    </row>
    <row r="242" spans="1:5" ht="22.2" customHeight="1" thickBot="1" x14ac:dyDescent="0.35">
      <c r="A242" s="265" t="s">
        <v>12</v>
      </c>
      <c r="B242" s="266"/>
      <c r="C242" s="25"/>
      <c r="D242" s="72"/>
      <c r="E242" s="72"/>
    </row>
    <row r="243" spans="1:5" ht="15" thickBot="1" x14ac:dyDescent="0.35">
      <c r="A243" s="265" t="s">
        <v>13</v>
      </c>
      <c r="B243" s="266"/>
      <c r="C243" s="25"/>
      <c r="D243" s="72"/>
      <c r="E243" s="72"/>
    </row>
    <row r="244" spans="1:5" ht="35.4" customHeight="1" thickBot="1" x14ac:dyDescent="0.35">
      <c r="A244" s="265" t="s">
        <v>691</v>
      </c>
      <c r="B244" s="266"/>
      <c r="C244" s="155">
        <v>4725.1000000000004</v>
      </c>
      <c r="D244" s="73">
        <v>4654</v>
      </c>
      <c r="E244" s="73">
        <v>4885</v>
      </c>
    </row>
    <row r="245" spans="1:5" ht="15" thickBot="1" x14ac:dyDescent="0.35">
      <c r="A245" s="267" t="s">
        <v>15</v>
      </c>
      <c r="B245" s="268"/>
      <c r="C245" s="155">
        <v>517.6</v>
      </c>
      <c r="D245" s="7"/>
      <c r="E245" s="7"/>
    </row>
    <row r="246" spans="1:5" ht="15" thickBot="1" x14ac:dyDescent="0.35">
      <c r="A246" s="267" t="s">
        <v>16</v>
      </c>
      <c r="B246" s="268"/>
      <c r="C246" s="170"/>
      <c r="D246" s="73"/>
      <c r="E246" s="73"/>
    </row>
    <row r="247" spans="1:5" ht="15" thickBot="1" x14ac:dyDescent="0.35">
      <c r="A247" s="267" t="s">
        <v>17</v>
      </c>
      <c r="B247" s="268"/>
      <c r="C247" s="173"/>
      <c r="D247" s="7"/>
      <c r="E247" s="7"/>
    </row>
    <row r="248" spans="1:5" ht="15" thickBot="1" x14ac:dyDescent="0.35">
      <c r="A248" s="267" t="s">
        <v>18</v>
      </c>
      <c r="B248" s="268"/>
      <c r="C248" s="173"/>
      <c r="D248" s="7"/>
      <c r="E248" s="7"/>
    </row>
    <row r="249" spans="1:5" ht="15" thickBot="1" x14ac:dyDescent="0.35">
      <c r="A249" s="267" t="s">
        <v>87</v>
      </c>
      <c r="B249" s="268"/>
      <c r="C249" s="173">
        <f>C250+C251</f>
        <v>569.29999999999995</v>
      </c>
      <c r="D249" s="72">
        <f t="shared" ref="D249:E249" si="51">D250+D251</f>
        <v>0</v>
      </c>
      <c r="E249" s="72">
        <f t="shared" si="51"/>
        <v>0</v>
      </c>
    </row>
    <row r="250" spans="1:5" ht="15" thickBot="1" x14ac:dyDescent="0.35">
      <c r="A250" s="265" t="s">
        <v>88</v>
      </c>
      <c r="B250" s="266"/>
      <c r="C250" s="155">
        <v>569.29999999999995</v>
      </c>
      <c r="D250" s="73">
        <v>0</v>
      </c>
      <c r="E250" s="73">
        <v>0</v>
      </c>
    </row>
    <row r="251" spans="1:5" ht="15" thickBot="1" x14ac:dyDescent="0.35">
      <c r="A251" s="265" t="s">
        <v>89</v>
      </c>
      <c r="B251" s="266"/>
      <c r="C251" s="25"/>
      <c r="D251" s="7"/>
      <c r="E251" s="7"/>
    </row>
    <row r="252" spans="1:5" ht="28.95" customHeight="1" thickBot="1" x14ac:dyDescent="0.35">
      <c r="A252" s="269" t="s">
        <v>19</v>
      </c>
      <c r="B252" s="271"/>
      <c r="C252" s="13">
        <f>C253*1</f>
        <v>0</v>
      </c>
      <c r="D252" s="13">
        <f t="shared" ref="D252:E252" si="52">D253*1</f>
        <v>0</v>
      </c>
      <c r="E252" s="13">
        <f t="shared" si="52"/>
        <v>0</v>
      </c>
    </row>
    <row r="253" spans="1:5" ht="15" thickBot="1" x14ac:dyDescent="0.35">
      <c r="A253" s="272" t="s">
        <v>21</v>
      </c>
      <c r="B253" s="273"/>
      <c r="C253" s="26"/>
      <c r="D253" s="14"/>
      <c r="E253" s="14"/>
    </row>
    <row r="254" spans="1:5" ht="15" thickBot="1" x14ac:dyDescent="0.35">
      <c r="A254" s="274" t="s">
        <v>549</v>
      </c>
      <c r="B254" s="275"/>
      <c r="C254" s="26"/>
      <c r="D254" s="14"/>
      <c r="E254" s="14"/>
    </row>
    <row r="255" spans="1:5" ht="20.399999999999999" customHeight="1" thickBot="1" x14ac:dyDescent="0.35">
      <c r="A255" s="269" t="s">
        <v>22</v>
      </c>
      <c r="B255" s="270"/>
      <c r="C255" s="71">
        <f>C234+C252</f>
        <v>20010.100000000002</v>
      </c>
      <c r="D255" s="71">
        <f t="shared" ref="D255:E255" si="53">D234+D252</f>
        <v>18566.5</v>
      </c>
      <c r="E255" s="71">
        <f t="shared" si="53"/>
        <v>17391</v>
      </c>
    </row>
    <row r="256" spans="1:5" ht="15" thickBot="1" x14ac:dyDescent="0.35">
      <c r="A256" s="267" t="s">
        <v>3</v>
      </c>
      <c r="B256" s="268"/>
      <c r="C256" s="7"/>
      <c r="D256" s="7"/>
      <c r="E256" s="7"/>
    </row>
    <row r="257" spans="1:5" ht="26.4" customHeight="1" thickBot="1" x14ac:dyDescent="0.35">
      <c r="A257" s="267" t="s">
        <v>4</v>
      </c>
      <c r="B257" s="268"/>
      <c r="C257" s="7">
        <v>605.4</v>
      </c>
      <c r="D257" s="72">
        <f>D255-C255</f>
        <v>-1443.6000000000022</v>
      </c>
      <c r="E257" s="72">
        <f>E255-D255</f>
        <v>-1175.5</v>
      </c>
    </row>
    <row r="258" spans="1:5" ht="16.2" thickBot="1" x14ac:dyDescent="0.35">
      <c r="A258" s="1"/>
      <c r="B258" s="1"/>
      <c r="C258" s="1"/>
      <c r="D258" s="1"/>
      <c r="E258" s="1"/>
    </row>
    <row r="259" spans="1:5" ht="34.799999999999997" thickBot="1" x14ac:dyDescent="0.35">
      <c r="A259" s="2" t="s">
        <v>0</v>
      </c>
      <c r="B259" s="3" t="s">
        <v>1</v>
      </c>
      <c r="C259" s="8" t="s">
        <v>24</v>
      </c>
      <c r="D259" s="8" t="s">
        <v>25</v>
      </c>
      <c r="E259" s="8" t="s">
        <v>26</v>
      </c>
    </row>
    <row r="260" spans="1:5" ht="15" thickBot="1" x14ac:dyDescent="0.35">
      <c r="A260" s="4">
        <v>1</v>
      </c>
      <c r="B260" s="5">
        <v>2</v>
      </c>
      <c r="C260" s="5">
        <v>3</v>
      </c>
      <c r="D260" s="5">
        <v>4</v>
      </c>
      <c r="E260" s="5">
        <v>5</v>
      </c>
    </row>
    <row r="261" spans="1:5" ht="15" thickBot="1" x14ac:dyDescent="0.35">
      <c r="A261" s="6"/>
      <c r="B261" s="199" t="s">
        <v>596</v>
      </c>
      <c r="C261" s="7"/>
      <c r="D261" s="7"/>
      <c r="E261" s="7"/>
    </row>
    <row r="262" spans="1:5" ht="16.2" customHeight="1" thickBot="1" x14ac:dyDescent="0.35">
      <c r="A262" s="269" t="s">
        <v>20</v>
      </c>
      <c r="B262" s="270"/>
      <c r="C262" s="195">
        <f>C264+C267+C277+C274+C275</f>
        <v>10317.499999999998</v>
      </c>
      <c r="D262" s="71">
        <f t="shared" ref="D262:E262" si="54">D264+D267+D277+D274+D275</f>
        <v>10199.300000000001</v>
      </c>
      <c r="E262" s="71">
        <f t="shared" si="54"/>
        <v>10710.3</v>
      </c>
    </row>
    <row r="263" spans="1:5" x14ac:dyDescent="0.3">
      <c r="A263" s="278" t="s">
        <v>2</v>
      </c>
      <c r="B263" s="279"/>
      <c r="C263" s="196"/>
      <c r="D263" s="12"/>
      <c r="E263" s="12"/>
    </row>
    <row r="264" spans="1:5" ht="16.2" customHeight="1" thickBot="1" x14ac:dyDescent="0.35">
      <c r="A264" s="280" t="s">
        <v>8</v>
      </c>
      <c r="B264" s="281"/>
      <c r="C264" s="197">
        <f>C265+C266</f>
        <v>9210.7999999999993</v>
      </c>
      <c r="D264" s="74">
        <f t="shared" ref="D264:E264" si="55">D265+D266</f>
        <v>9635.1</v>
      </c>
      <c r="E264" s="74">
        <f t="shared" si="55"/>
        <v>10116.4</v>
      </c>
    </row>
    <row r="265" spans="1:5" ht="16.2" customHeight="1" thickBot="1" x14ac:dyDescent="0.35">
      <c r="A265" s="265" t="s">
        <v>86</v>
      </c>
      <c r="B265" s="266"/>
      <c r="C265" s="170">
        <v>9210.7999999999993</v>
      </c>
      <c r="D265" s="73">
        <v>9635.1</v>
      </c>
      <c r="E265" s="73">
        <v>10116.4</v>
      </c>
    </row>
    <row r="266" spans="1:5" ht="16.2" customHeight="1" thickBot="1" x14ac:dyDescent="0.35">
      <c r="A266" s="265" t="s">
        <v>7</v>
      </c>
      <c r="B266" s="266"/>
      <c r="C266" s="170"/>
      <c r="D266" s="73"/>
      <c r="E266" s="73"/>
    </row>
    <row r="267" spans="1:5" ht="16.2" customHeight="1" thickBot="1" x14ac:dyDescent="0.35">
      <c r="A267" s="265" t="s">
        <v>9</v>
      </c>
      <c r="B267" s="266"/>
      <c r="C267" s="173">
        <f>C268+C269+C270+C271+C272+C273</f>
        <v>35.799999999999997</v>
      </c>
      <c r="D267" s="7">
        <f t="shared" ref="D267:E267" si="56">D268+D269+D270+D271+D272+D273</f>
        <v>37.6</v>
      </c>
      <c r="E267" s="7">
        <f t="shared" si="56"/>
        <v>39.5</v>
      </c>
    </row>
    <row r="268" spans="1:5" ht="16.2" customHeight="1" thickBot="1" x14ac:dyDescent="0.35">
      <c r="A268" s="265" t="s">
        <v>10</v>
      </c>
      <c r="B268" s="266"/>
      <c r="C268" s="155">
        <v>35.799999999999997</v>
      </c>
      <c r="D268" s="25">
        <v>37.6</v>
      </c>
      <c r="E268" s="25">
        <v>39.5</v>
      </c>
    </row>
    <row r="269" spans="1:5" ht="32.4" customHeight="1" thickBot="1" x14ac:dyDescent="0.35">
      <c r="A269" s="265" t="s">
        <v>11</v>
      </c>
      <c r="B269" s="266"/>
      <c r="C269" s="155"/>
      <c r="D269" s="7"/>
      <c r="E269" s="7"/>
    </row>
    <row r="270" spans="1:5" ht="30.6" customHeight="1" thickBot="1" x14ac:dyDescent="0.35">
      <c r="A270" s="265" t="s">
        <v>12</v>
      </c>
      <c r="B270" s="266"/>
      <c r="C270" s="155"/>
      <c r="D270" s="7"/>
      <c r="E270" s="7"/>
    </row>
    <row r="271" spans="1:5" ht="16.2" customHeight="1" thickBot="1" x14ac:dyDescent="0.35">
      <c r="A271" s="265" t="s">
        <v>13</v>
      </c>
      <c r="B271" s="266"/>
      <c r="C271" s="155"/>
      <c r="D271" s="7"/>
      <c r="E271" s="7"/>
    </row>
    <row r="272" spans="1:5" ht="28.95" customHeight="1" thickBot="1" x14ac:dyDescent="0.35">
      <c r="A272" s="265" t="s">
        <v>14</v>
      </c>
      <c r="B272" s="266"/>
      <c r="C272" s="155"/>
      <c r="D272" s="7"/>
      <c r="E272" s="7"/>
    </row>
    <row r="273" spans="1:5" ht="16.2" customHeight="1" thickBot="1" x14ac:dyDescent="0.35">
      <c r="A273" s="267" t="s">
        <v>15</v>
      </c>
      <c r="B273" s="268"/>
      <c r="C273" s="25"/>
      <c r="D273" s="7"/>
      <c r="E273" s="7"/>
    </row>
    <row r="274" spans="1:5" ht="16.2" customHeight="1" thickBot="1" x14ac:dyDescent="0.35">
      <c r="A274" s="267" t="s">
        <v>16</v>
      </c>
      <c r="B274" s="268"/>
      <c r="C274" s="170">
        <v>763</v>
      </c>
      <c r="D274" s="73">
        <v>526.6</v>
      </c>
      <c r="E274" s="73">
        <v>554.4</v>
      </c>
    </row>
    <row r="275" spans="1:5" ht="16.2" customHeight="1" thickBot="1" x14ac:dyDescent="0.35">
      <c r="A275" s="267" t="s">
        <v>17</v>
      </c>
      <c r="B275" s="268"/>
      <c r="C275" s="173">
        <v>84.3</v>
      </c>
      <c r="D275" s="7"/>
      <c r="E275" s="7"/>
    </row>
    <row r="276" spans="1:5" ht="15" thickBot="1" x14ac:dyDescent="0.35">
      <c r="A276" s="267" t="s">
        <v>18</v>
      </c>
      <c r="B276" s="268"/>
      <c r="C276" s="7"/>
      <c r="D276" s="7"/>
      <c r="E276" s="7"/>
    </row>
    <row r="277" spans="1:5" ht="16.2" customHeight="1" thickBot="1" x14ac:dyDescent="0.35">
      <c r="A277" s="267" t="s">
        <v>87</v>
      </c>
      <c r="B277" s="268"/>
      <c r="C277" s="7">
        <f>C278+C279</f>
        <v>223.6</v>
      </c>
      <c r="D277" s="72">
        <f t="shared" ref="D277:E277" si="57">D278+D279</f>
        <v>0</v>
      </c>
      <c r="E277" s="72">
        <f t="shared" si="57"/>
        <v>0</v>
      </c>
    </row>
    <row r="278" spans="1:5" ht="16.2" customHeight="1" thickBot="1" x14ac:dyDescent="0.35">
      <c r="A278" s="265" t="s">
        <v>88</v>
      </c>
      <c r="B278" s="266"/>
      <c r="C278" s="25">
        <v>223.6</v>
      </c>
      <c r="D278" s="73">
        <v>0</v>
      </c>
      <c r="E278" s="73">
        <v>0</v>
      </c>
    </row>
    <row r="279" spans="1:5" ht="16.2" customHeight="1" thickBot="1" x14ac:dyDescent="0.35">
      <c r="A279" s="265" t="s">
        <v>89</v>
      </c>
      <c r="B279" s="266"/>
      <c r="C279" s="25"/>
      <c r="D279" s="7"/>
      <c r="E279" s="7"/>
    </row>
    <row r="280" spans="1:5" ht="24" customHeight="1" thickBot="1" x14ac:dyDescent="0.35">
      <c r="A280" s="269" t="s">
        <v>19</v>
      </c>
      <c r="B280" s="271"/>
      <c r="C280" s="13">
        <f>C281*1</f>
        <v>0</v>
      </c>
      <c r="D280" s="13">
        <f t="shared" ref="D280:E280" si="58">D281*1</f>
        <v>0</v>
      </c>
      <c r="E280" s="13">
        <f t="shared" si="58"/>
        <v>0</v>
      </c>
    </row>
    <row r="281" spans="1:5" ht="16.2" customHeight="1" thickBot="1" x14ac:dyDescent="0.35">
      <c r="A281" s="272" t="s">
        <v>21</v>
      </c>
      <c r="B281" s="273"/>
      <c r="C281" s="26"/>
      <c r="D281" s="14"/>
      <c r="E281" s="14"/>
    </row>
    <row r="282" spans="1:5" ht="16.2" customHeight="1" thickBot="1" x14ac:dyDescent="0.35">
      <c r="A282" s="274" t="s">
        <v>549</v>
      </c>
      <c r="B282" s="275"/>
      <c r="C282" s="26"/>
      <c r="D282" s="14"/>
      <c r="E282" s="14"/>
    </row>
    <row r="283" spans="1:5" ht="16.2" customHeight="1" thickBot="1" x14ac:dyDescent="0.35">
      <c r="A283" s="269" t="s">
        <v>22</v>
      </c>
      <c r="B283" s="270"/>
      <c r="C283" s="71">
        <f>C262+C280</f>
        <v>10317.499999999998</v>
      </c>
      <c r="D283" s="71">
        <f t="shared" ref="D283:E283" si="59">D262+D280</f>
        <v>10199.300000000001</v>
      </c>
      <c r="E283" s="71">
        <f t="shared" si="59"/>
        <v>10710.3</v>
      </c>
    </row>
    <row r="284" spans="1:5" ht="16.2" customHeight="1" thickBot="1" x14ac:dyDescent="0.35">
      <c r="A284" s="267" t="s">
        <v>3</v>
      </c>
      <c r="B284" s="268"/>
      <c r="C284" s="7"/>
      <c r="D284" s="7"/>
      <c r="E284" s="7"/>
    </row>
    <row r="285" spans="1:5" ht="27.6" customHeight="1" thickBot="1" x14ac:dyDescent="0.35">
      <c r="A285" s="267" t="s">
        <v>4</v>
      </c>
      <c r="B285" s="268"/>
      <c r="C285" s="7">
        <v>1817.6</v>
      </c>
      <c r="D285" s="72">
        <f>D283-C283</f>
        <v>-118.19999999999709</v>
      </c>
      <c r="E285" s="72">
        <f>E283-D283</f>
        <v>510.99999999999818</v>
      </c>
    </row>
    <row r="286" spans="1:5" ht="16.2" thickBot="1" x14ac:dyDescent="0.35">
      <c r="A286" s="1"/>
      <c r="B286" s="1"/>
      <c r="C286" s="1"/>
      <c r="D286" s="1"/>
      <c r="E286" s="1"/>
    </row>
    <row r="287" spans="1:5" ht="34.799999999999997" thickBot="1" x14ac:dyDescent="0.35">
      <c r="A287" s="2" t="s">
        <v>0</v>
      </c>
      <c r="B287" s="3" t="s">
        <v>1</v>
      </c>
      <c r="C287" s="8" t="s">
        <v>24</v>
      </c>
      <c r="D287" s="8" t="s">
        <v>25</v>
      </c>
      <c r="E287" s="8" t="s">
        <v>26</v>
      </c>
    </row>
    <row r="288" spans="1:5" ht="15" thickBot="1" x14ac:dyDescent="0.35">
      <c r="A288" s="4">
        <v>1</v>
      </c>
      <c r="B288" s="5">
        <v>2</v>
      </c>
      <c r="C288" s="5">
        <v>3</v>
      </c>
      <c r="D288" s="5">
        <v>4</v>
      </c>
      <c r="E288" s="5">
        <v>5</v>
      </c>
    </row>
    <row r="289" spans="1:5" ht="15" thickBot="1" x14ac:dyDescent="0.35">
      <c r="A289" s="6"/>
      <c r="B289" s="199" t="s">
        <v>597</v>
      </c>
      <c r="C289" s="7"/>
      <c r="D289" s="7"/>
      <c r="E289" s="7"/>
    </row>
    <row r="290" spans="1:5" ht="16.2" customHeight="1" thickBot="1" x14ac:dyDescent="0.35">
      <c r="A290" s="269" t="s">
        <v>20</v>
      </c>
      <c r="B290" s="270"/>
      <c r="C290" s="71">
        <f>C292+C295+C305+C302</f>
        <v>4521</v>
      </c>
      <c r="D290" s="71">
        <f t="shared" ref="D290:E290" si="60">D292+D295+D305+D302</f>
        <v>4613</v>
      </c>
      <c r="E290" s="71">
        <f t="shared" si="60"/>
        <v>4842</v>
      </c>
    </row>
    <row r="291" spans="1:5" x14ac:dyDescent="0.3">
      <c r="A291" s="278" t="s">
        <v>2</v>
      </c>
      <c r="B291" s="279"/>
      <c r="C291" s="12"/>
      <c r="D291" s="12"/>
      <c r="E291" s="12"/>
    </row>
    <row r="292" spans="1:5" ht="16.2" customHeight="1" thickBot="1" x14ac:dyDescent="0.35">
      <c r="A292" s="280" t="s">
        <v>8</v>
      </c>
      <c r="B292" s="281"/>
      <c r="C292" s="74">
        <f>C293+C294</f>
        <v>4269.8</v>
      </c>
      <c r="D292" s="74">
        <f t="shared" ref="D292:E292" si="61">D293+D294</f>
        <v>4455</v>
      </c>
      <c r="E292" s="74">
        <f t="shared" si="61"/>
        <v>4677</v>
      </c>
    </row>
    <row r="293" spans="1:5" ht="16.2" customHeight="1" thickBot="1" x14ac:dyDescent="0.35">
      <c r="A293" s="265" t="s">
        <v>86</v>
      </c>
      <c r="B293" s="266"/>
      <c r="C293" s="259">
        <v>4269.8</v>
      </c>
      <c r="D293" s="73">
        <v>4455</v>
      </c>
      <c r="E293" s="73">
        <v>4677</v>
      </c>
    </row>
    <row r="294" spans="1:5" ht="16.2" customHeight="1" thickBot="1" x14ac:dyDescent="0.35">
      <c r="A294" s="265" t="s">
        <v>7</v>
      </c>
      <c r="B294" s="266"/>
      <c r="C294" s="73"/>
      <c r="D294" s="73"/>
      <c r="E294" s="73"/>
    </row>
    <row r="295" spans="1:5" ht="16.2" customHeight="1" thickBot="1" x14ac:dyDescent="0.35">
      <c r="A295" s="265" t="s">
        <v>9</v>
      </c>
      <c r="B295" s="266"/>
      <c r="C295" s="7">
        <f>C296+C297+C298+C299+C300+C301</f>
        <v>0</v>
      </c>
      <c r="D295" s="7">
        <f t="shared" ref="D295:E295" si="62">D296+D297+D298+D299+D300+D301</f>
        <v>0</v>
      </c>
      <c r="E295" s="7">
        <f t="shared" si="62"/>
        <v>0</v>
      </c>
    </row>
    <row r="296" spans="1:5" ht="16.2" customHeight="1" thickBot="1" x14ac:dyDescent="0.35">
      <c r="A296" s="265" t="s">
        <v>10</v>
      </c>
      <c r="B296" s="266"/>
      <c r="C296" s="25"/>
      <c r="D296" s="7"/>
      <c r="E296" s="7"/>
    </row>
    <row r="297" spans="1:5" ht="28.2" customHeight="1" thickBot="1" x14ac:dyDescent="0.35">
      <c r="A297" s="265" t="s">
        <v>11</v>
      </c>
      <c r="B297" s="266"/>
      <c r="C297" s="25"/>
      <c r="D297" s="7"/>
      <c r="E297" s="7"/>
    </row>
    <row r="298" spans="1:5" ht="25.95" customHeight="1" thickBot="1" x14ac:dyDescent="0.35">
      <c r="A298" s="265" t="s">
        <v>12</v>
      </c>
      <c r="B298" s="266"/>
      <c r="C298" s="25"/>
      <c r="D298" s="7"/>
      <c r="E298" s="7"/>
    </row>
    <row r="299" spans="1:5" ht="22.95" customHeight="1" thickBot="1" x14ac:dyDescent="0.35">
      <c r="A299" s="265" t="s">
        <v>13</v>
      </c>
      <c r="B299" s="266"/>
      <c r="C299" s="25"/>
      <c r="D299" s="7"/>
      <c r="E299" s="7"/>
    </row>
    <row r="300" spans="1:5" ht="30" customHeight="1" thickBot="1" x14ac:dyDescent="0.35">
      <c r="A300" s="265" t="s">
        <v>14</v>
      </c>
      <c r="B300" s="266"/>
      <c r="C300" s="25"/>
      <c r="D300" s="7"/>
      <c r="E300" s="7"/>
    </row>
    <row r="301" spans="1:5" ht="16.2" customHeight="1" thickBot="1" x14ac:dyDescent="0.35">
      <c r="A301" s="267" t="s">
        <v>15</v>
      </c>
      <c r="B301" s="268"/>
      <c r="C301" s="25"/>
      <c r="D301" s="7"/>
      <c r="E301" s="7"/>
    </row>
    <row r="302" spans="1:5" ht="16.2" customHeight="1" thickBot="1" x14ac:dyDescent="0.35">
      <c r="A302" s="267" t="s">
        <v>16</v>
      </c>
      <c r="B302" s="268"/>
      <c r="C302" s="170">
        <v>200</v>
      </c>
      <c r="D302" s="73">
        <v>158</v>
      </c>
      <c r="E302" s="73">
        <v>165</v>
      </c>
    </row>
    <row r="303" spans="1:5" ht="16.2" customHeight="1" thickBot="1" x14ac:dyDescent="0.35">
      <c r="A303" s="267" t="s">
        <v>17</v>
      </c>
      <c r="B303" s="268"/>
      <c r="C303" s="7"/>
      <c r="D303" s="7"/>
      <c r="E303" s="7"/>
    </row>
    <row r="304" spans="1:5" ht="15" thickBot="1" x14ac:dyDescent="0.35">
      <c r="A304" s="267" t="s">
        <v>18</v>
      </c>
      <c r="B304" s="268"/>
      <c r="C304" s="7"/>
      <c r="D304" s="7"/>
      <c r="E304" s="7"/>
    </row>
    <row r="305" spans="1:5" ht="16.2" customHeight="1" thickBot="1" x14ac:dyDescent="0.35">
      <c r="A305" s="267" t="s">
        <v>87</v>
      </c>
      <c r="B305" s="268"/>
      <c r="C305" s="7">
        <f>C306+C307</f>
        <v>51.2</v>
      </c>
      <c r="D305" s="72">
        <f t="shared" ref="D305:E305" si="63">D306+D307</f>
        <v>0</v>
      </c>
      <c r="E305" s="72">
        <f t="shared" si="63"/>
        <v>0</v>
      </c>
    </row>
    <row r="306" spans="1:5" ht="16.2" customHeight="1" thickBot="1" x14ac:dyDescent="0.35">
      <c r="A306" s="265" t="s">
        <v>88</v>
      </c>
      <c r="B306" s="266"/>
      <c r="C306" s="25">
        <v>51.2</v>
      </c>
      <c r="D306" s="73">
        <v>0</v>
      </c>
      <c r="E306" s="73">
        <v>0</v>
      </c>
    </row>
    <row r="307" spans="1:5" ht="16.2" customHeight="1" thickBot="1" x14ac:dyDescent="0.35">
      <c r="A307" s="265" t="s">
        <v>89</v>
      </c>
      <c r="B307" s="266"/>
      <c r="C307" s="25"/>
      <c r="D307" s="7"/>
      <c r="E307" s="7"/>
    </row>
    <row r="308" spans="1:5" ht="27.6" customHeight="1" thickBot="1" x14ac:dyDescent="0.35">
      <c r="A308" s="269" t="s">
        <v>19</v>
      </c>
      <c r="B308" s="271"/>
      <c r="C308" s="13">
        <f>C309*1</f>
        <v>0</v>
      </c>
      <c r="D308" s="13">
        <f t="shared" ref="D308:E308" si="64">D309*1</f>
        <v>0</v>
      </c>
      <c r="E308" s="13">
        <f t="shared" si="64"/>
        <v>0</v>
      </c>
    </row>
    <row r="309" spans="1:5" ht="16.2" customHeight="1" thickBot="1" x14ac:dyDescent="0.35">
      <c r="A309" s="272" t="s">
        <v>21</v>
      </c>
      <c r="B309" s="273"/>
      <c r="C309" s="26"/>
      <c r="D309" s="14"/>
      <c r="E309" s="14"/>
    </row>
    <row r="310" spans="1:5" ht="16.2" customHeight="1" thickBot="1" x14ac:dyDescent="0.35">
      <c r="A310" s="274" t="s">
        <v>549</v>
      </c>
      <c r="B310" s="275"/>
      <c r="C310" s="26"/>
      <c r="D310" s="14"/>
      <c r="E310" s="14"/>
    </row>
    <row r="311" spans="1:5" ht="16.2" customHeight="1" thickBot="1" x14ac:dyDescent="0.35">
      <c r="A311" s="269" t="s">
        <v>22</v>
      </c>
      <c r="B311" s="270"/>
      <c r="C311" s="71">
        <f>C290+C308</f>
        <v>4521</v>
      </c>
      <c r="D311" s="71">
        <f t="shared" ref="D311:E311" si="65">D290+D308</f>
        <v>4613</v>
      </c>
      <c r="E311" s="71">
        <f t="shared" si="65"/>
        <v>4842</v>
      </c>
    </row>
    <row r="312" spans="1:5" ht="22.2" customHeight="1" thickBot="1" x14ac:dyDescent="0.35">
      <c r="A312" s="267" t="s">
        <v>3</v>
      </c>
      <c r="B312" s="268"/>
      <c r="C312" s="7"/>
      <c r="D312" s="7"/>
      <c r="E312" s="7"/>
    </row>
    <row r="313" spans="1:5" ht="28.2" customHeight="1" thickBot="1" x14ac:dyDescent="0.35">
      <c r="A313" s="267" t="s">
        <v>4</v>
      </c>
      <c r="B313" s="268"/>
      <c r="C313" s="7">
        <v>390.3</v>
      </c>
      <c r="D313" s="72">
        <f>D311-C311</f>
        <v>92</v>
      </c>
      <c r="E313" s="72">
        <f>E311-D311</f>
        <v>229</v>
      </c>
    </row>
    <row r="314" spans="1:5" ht="16.2" thickBot="1" x14ac:dyDescent="0.35">
      <c r="A314" s="1"/>
      <c r="B314" s="1"/>
      <c r="C314" s="1"/>
      <c r="D314" s="1"/>
      <c r="E314" s="1"/>
    </row>
    <row r="315" spans="1:5" ht="34.799999999999997" thickBot="1" x14ac:dyDescent="0.35">
      <c r="A315" s="2" t="s">
        <v>0</v>
      </c>
      <c r="B315" s="3" t="s">
        <v>1</v>
      </c>
      <c r="C315" s="8" t="s">
        <v>24</v>
      </c>
      <c r="D315" s="8" t="s">
        <v>25</v>
      </c>
      <c r="E315" s="8" t="s">
        <v>26</v>
      </c>
    </row>
    <row r="316" spans="1:5" ht="15" thickBot="1" x14ac:dyDescent="0.35">
      <c r="A316" s="4">
        <v>1</v>
      </c>
      <c r="B316" s="5">
        <v>2</v>
      </c>
      <c r="C316" s="5">
        <v>3</v>
      </c>
      <c r="D316" s="5">
        <v>4</v>
      </c>
      <c r="E316" s="5">
        <v>5</v>
      </c>
    </row>
    <row r="317" spans="1:5" ht="15" thickBot="1" x14ac:dyDescent="0.35">
      <c r="A317" s="6"/>
      <c r="B317" s="199" t="s">
        <v>598</v>
      </c>
      <c r="C317" s="7"/>
      <c r="D317" s="7"/>
      <c r="E317" s="7"/>
    </row>
    <row r="318" spans="1:5" ht="16.2" customHeight="1" thickBot="1" x14ac:dyDescent="0.35">
      <c r="A318" s="269" t="s">
        <v>20</v>
      </c>
      <c r="B318" s="270"/>
      <c r="C318" s="195">
        <f>C320+C323+C333+C330+C331</f>
        <v>79939.499999999985</v>
      </c>
      <c r="D318" s="71">
        <f t="shared" ref="D318:E318" si="66">D320+D323+D333+D330+D331</f>
        <v>81542.399999999994</v>
      </c>
      <c r="E318" s="71">
        <f t="shared" si="66"/>
        <v>85373.6</v>
      </c>
    </row>
    <row r="319" spans="1:5" x14ac:dyDescent="0.3">
      <c r="A319" s="278" t="s">
        <v>2</v>
      </c>
      <c r="B319" s="279"/>
      <c r="C319" s="196"/>
      <c r="D319" s="12"/>
      <c r="E319" s="12"/>
    </row>
    <row r="320" spans="1:5" ht="16.2" customHeight="1" thickBot="1" x14ac:dyDescent="0.35">
      <c r="A320" s="280" t="s">
        <v>8</v>
      </c>
      <c r="B320" s="281"/>
      <c r="C320" s="197">
        <f>C321+C322</f>
        <v>28612.400000000001</v>
      </c>
      <c r="D320" s="74">
        <f t="shared" ref="D320:E320" si="67">D321+D322</f>
        <v>29965</v>
      </c>
      <c r="E320" s="74">
        <f t="shared" si="67"/>
        <v>31464</v>
      </c>
    </row>
    <row r="321" spans="1:5" ht="16.2" customHeight="1" thickBot="1" x14ac:dyDescent="0.35">
      <c r="A321" s="265" t="s">
        <v>86</v>
      </c>
      <c r="B321" s="266"/>
      <c r="C321" s="259">
        <v>28612.400000000001</v>
      </c>
      <c r="D321" s="73">
        <v>29965</v>
      </c>
      <c r="E321" s="73">
        <v>31464</v>
      </c>
    </row>
    <row r="322" spans="1:5" ht="16.2" customHeight="1" thickBot="1" x14ac:dyDescent="0.35">
      <c r="A322" s="265" t="s">
        <v>7</v>
      </c>
      <c r="B322" s="266"/>
      <c r="C322" s="170"/>
      <c r="D322" s="73"/>
      <c r="E322" s="73"/>
    </row>
    <row r="323" spans="1:5" ht="16.2" customHeight="1" thickBot="1" x14ac:dyDescent="0.35">
      <c r="A323" s="265" t="s">
        <v>9</v>
      </c>
      <c r="B323" s="266"/>
      <c r="C323" s="194">
        <f>C324+C325+C326+C327+C328+C329</f>
        <v>47768.299999999996</v>
      </c>
      <c r="D323" s="72">
        <f t="shared" ref="D323:E323" si="68">D324+D325+D326+D327+D328+D329</f>
        <v>48287</v>
      </c>
      <c r="E323" s="72">
        <f t="shared" si="68"/>
        <v>50454</v>
      </c>
    </row>
    <row r="324" spans="1:5" ht="16.2" customHeight="1" thickBot="1" x14ac:dyDescent="0.35">
      <c r="A324" s="265" t="s">
        <v>10</v>
      </c>
      <c r="B324" s="266"/>
      <c r="C324" s="259">
        <v>1495</v>
      </c>
      <c r="D324" s="73">
        <v>237</v>
      </c>
      <c r="E324" s="72"/>
    </row>
    <row r="325" spans="1:5" ht="26.4" customHeight="1" thickBot="1" x14ac:dyDescent="0.35">
      <c r="A325" s="265" t="s">
        <v>11</v>
      </c>
      <c r="B325" s="266"/>
      <c r="C325" s="155"/>
      <c r="D325" s="7"/>
      <c r="E325" s="7"/>
    </row>
    <row r="326" spans="1:5" ht="30.6" customHeight="1" thickBot="1" x14ac:dyDescent="0.35">
      <c r="A326" s="265" t="s">
        <v>12</v>
      </c>
      <c r="B326" s="266"/>
      <c r="C326" s="25">
        <v>2192.6999999999998</v>
      </c>
      <c r="D326" s="73">
        <v>2302</v>
      </c>
      <c r="E326" s="73">
        <v>2417</v>
      </c>
    </row>
    <row r="327" spans="1:5" ht="16.2" customHeight="1" thickBot="1" x14ac:dyDescent="0.35">
      <c r="A327" s="265" t="s">
        <v>13</v>
      </c>
      <c r="B327" s="266"/>
      <c r="C327" s="155">
        <v>44080.6</v>
      </c>
      <c r="D327" s="73">
        <v>45748</v>
      </c>
      <c r="E327" s="73">
        <v>48037</v>
      </c>
    </row>
    <row r="328" spans="1:5" ht="26.4" customHeight="1" thickBot="1" x14ac:dyDescent="0.35">
      <c r="A328" s="265" t="s">
        <v>14</v>
      </c>
      <c r="B328" s="266"/>
      <c r="C328" s="25"/>
      <c r="D328" s="7"/>
      <c r="E328" s="7"/>
    </row>
    <row r="329" spans="1:5" ht="16.2" customHeight="1" thickBot="1" x14ac:dyDescent="0.35">
      <c r="A329" s="267" t="s">
        <v>15</v>
      </c>
      <c r="B329" s="268"/>
      <c r="C329" s="25"/>
      <c r="D329" s="7"/>
      <c r="E329" s="7"/>
    </row>
    <row r="330" spans="1:5" ht="16.2" customHeight="1" thickBot="1" x14ac:dyDescent="0.35">
      <c r="A330" s="267" t="s">
        <v>16</v>
      </c>
      <c r="B330" s="268"/>
      <c r="C330" s="73">
        <v>2937.4</v>
      </c>
      <c r="D330" s="73">
        <v>3084.4</v>
      </c>
      <c r="E330" s="73">
        <v>3239.6</v>
      </c>
    </row>
    <row r="331" spans="1:5" ht="16.2" customHeight="1" thickBot="1" x14ac:dyDescent="0.35">
      <c r="A331" s="267" t="s">
        <v>17</v>
      </c>
      <c r="B331" s="268"/>
      <c r="C331" s="170">
        <v>258.39999999999998</v>
      </c>
      <c r="D331" s="73">
        <v>206</v>
      </c>
      <c r="E331" s="73">
        <v>216</v>
      </c>
    </row>
    <row r="332" spans="1:5" ht="15" thickBot="1" x14ac:dyDescent="0.35">
      <c r="A332" s="267" t="s">
        <v>18</v>
      </c>
      <c r="B332" s="268"/>
      <c r="C332" s="7"/>
      <c r="D332" s="7"/>
      <c r="E332" s="7"/>
    </row>
    <row r="333" spans="1:5" ht="16.2" customHeight="1" thickBot="1" x14ac:dyDescent="0.35">
      <c r="A333" s="267" t="s">
        <v>87</v>
      </c>
      <c r="B333" s="268"/>
      <c r="C333" s="72">
        <f>C334+C335</f>
        <v>363</v>
      </c>
      <c r="D333" s="72">
        <f t="shared" ref="D333:E333" si="69">D334+D335</f>
        <v>0</v>
      </c>
      <c r="E333" s="72">
        <f t="shared" si="69"/>
        <v>0</v>
      </c>
    </row>
    <row r="334" spans="1:5" ht="16.2" customHeight="1" thickBot="1" x14ac:dyDescent="0.35">
      <c r="A334" s="265" t="s">
        <v>88</v>
      </c>
      <c r="B334" s="266"/>
      <c r="C334" s="73">
        <v>363</v>
      </c>
      <c r="D334" s="73">
        <v>0</v>
      </c>
      <c r="E334" s="73">
        <v>0</v>
      </c>
    </row>
    <row r="335" spans="1:5" ht="16.2" customHeight="1" thickBot="1" x14ac:dyDescent="0.35">
      <c r="A335" s="265" t="s">
        <v>89</v>
      </c>
      <c r="B335" s="266"/>
      <c r="C335" s="25"/>
      <c r="D335" s="7"/>
      <c r="E335" s="7"/>
    </row>
    <row r="336" spans="1:5" ht="30.6" customHeight="1" thickBot="1" x14ac:dyDescent="0.35">
      <c r="A336" s="269" t="s">
        <v>19</v>
      </c>
      <c r="B336" s="271"/>
      <c r="C336" s="13">
        <f>C337*1</f>
        <v>0</v>
      </c>
      <c r="D336" s="13">
        <f t="shared" ref="D336:E336" si="70">D337*1</f>
        <v>0</v>
      </c>
      <c r="E336" s="13">
        <f t="shared" si="70"/>
        <v>0</v>
      </c>
    </row>
    <row r="337" spans="1:5" ht="16.2" customHeight="1" thickBot="1" x14ac:dyDescent="0.35">
      <c r="A337" s="272" t="s">
        <v>21</v>
      </c>
      <c r="B337" s="273"/>
      <c r="C337" s="26"/>
      <c r="D337" s="14"/>
      <c r="E337" s="14"/>
    </row>
    <row r="338" spans="1:5" ht="16.2" customHeight="1" thickBot="1" x14ac:dyDescent="0.35">
      <c r="A338" s="274" t="s">
        <v>549</v>
      </c>
      <c r="B338" s="275"/>
      <c r="C338" s="26"/>
      <c r="D338" s="14"/>
      <c r="E338" s="14"/>
    </row>
    <row r="339" spans="1:5" ht="20.399999999999999" customHeight="1" thickBot="1" x14ac:dyDescent="0.35">
      <c r="A339" s="269" t="s">
        <v>22</v>
      </c>
      <c r="B339" s="270"/>
      <c r="C339" s="71">
        <f>C318+C336</f>
        <v>79939.499999999985</v>
      </c>
      <c r="D339" s="71">
        <f t="shared" ref="D339:E339" si="71">D318+D336</f>
        <v>81542.399999999994</v>
      </c>
      <c r="E339" s="71">
        <f t="shared" si="71"/>
        <v>85373.6</v>
      </c>
    </row>
    <row r="340" spans="1:5" ht="19.95" customHeight="1" thickBot="1" x14ac:dyDescent="0.35">
      <c r="A340" s="267" t="s">
        <v>3</v>
      </c>
      <c r="B340" s="268"/>
      <c r="C340" s="7"/>
      <c r="D340" s="7"/>
      <c r="E340" s="7"/>
    </row>
    <row r="341" spans="1:5" ht="27" customHeight="1" thickBot="1" x14ac:dyDescent="0.35">
      <c r="A341" s="267" t="s">
        <v>4</v>
      </c>
      <c r="B341" s="268"/>
      <c r="C341" s="7">
        <v>8969.7999999999993</v>
      </c>
      <c r="D341" s="72">
        <f>D339-C339</f>
        <v>1602.9000000000087</v>
      </c>
      <c r="E341" s="72">
        <f>E339-D339</f>
        <v>3831.2000000000116</v>
      </c>
    </row>
    <row r="342" spans="1:5" ht="16.2" thickBot="1" x14ac:dyDescent="0.35">
      <c r="A342" s="1"/>
      <c r="B342" s="1"/>
      <c r="C342" s="1"/>
      <c r="D342" s="1"/>
      <c r="E342" s="1"/>
    </row>
    <row r="343" spans="1:5" ht="34.799999999999997" thickBot="1" x14ac:dyDescent="0.35">
      <c r="A343" s="2" t="s">
        <v>0</v>
      </c>
      <c r="B343" s="3" t="s">
        <v>1</v>
      </c>
      <c r="C343" s="8" t="s">
        <v>24</v>
      </c>
      <c r="D343" s="8" t="s">
        <v>25</v>
      </c>
      <c r="E343" s="8" t="s">
        <v>26</v>
      </c>
    </row>
    <row r="344" spans="1:5" ht="15" thickBot="1" x14ac:dyDescent="0.35">
      <c r="A344" s="4">
        <v>1</v>
      </c>
      <c r="B344" s="5">
        <v>2</v>
      </c>
      <c r="C344" s="5">
        <v>3</v>
      </c>
      <c r="D344" s="5">
        <v>4</v>
      </c>
      <c r="E344" s="5">
        <v>5</v>
      </c>
    </row>
    <row r="345" spans="1:5" ht="23.4" thickBot="1" x14ac:dyDescent="0.35">
      <c r="A345" s="6"/>
      <c r="B345" s="199" t="s">
        <v>599</v>
      </c>
      <c r="C345" s="7"/>
      <c r="D345" s="7"/>
      <c r="E345" s="7"/>
    </row>
    <row r="346" spans="1:5" ht="15" thickBot="1" x14ac:dyDescent="0.35">
      <c r="A346" s="269" t="s">
        <v>20</v>
      </c>
      <c r="B346" s="270"/>
      <c r="C346" s="71">
        <f>C348+C351+C361+C358+C364</f>
        <v>304.89999999999998</v>
      </c>
      <c r="D346" s="71">
        <f t="shared" ref="D346:E346" si="72">D348+D351+D361+D358</f>
        <v>194</v>
      </c>
      <c r="E346" s="71">
        <f t="shared" si="72"/>
        <v>203</v>
      </c>
    </row>
    <row r="347" spans="1:5" x14ac:dyDescent="0.3">
      <c r="A347" s="278" t="s">
        <v>2</v>
      </c>
      <c r="B347" s="279"/>
      <c r="C347" s="12"/>
      <c r="D347" s="12"/>
      <c r="E347" s="12"/>
    </row>
    <row r="348" spans="1:5" ht="15" thickBot="1" x14ac:dyDescent="0.35">
      <c r="A348" s="280" t="s">
        <v>8</v>
      </c>
      <c r="B348" s="281"/>
      <c r="C348" s="74">
        <f>C349+C350</f>
        <v>184.5</v>
      </c>
      <c r="D348" s="74">
        <f t="shared" ref="D348:E348" si="73">D349+D350</f>
        <v>194</v>
      </c>
      <c r="E348" s="74">
        <f t="shared" si="73"/>
        <v>203</v>
      </c>
    </row>
    <row r="349" spans="1:5" ht="15" thickBot="1" x14ac:dyDescent="0.35">
      <c r="A349" s="265" t="s">
        <v>86</v>
      </c>
      <c r="B349" s="266"/>
      <c r="C349" s="73">
        <v>184.5</v>
      </c>
      <c r="D349" s="73">
        <v>194</v>
      </c>
      <c r="E349" s="73">
        <v>203</v>
      </c>
    </row>
    <row r="350" spans="1:5" ht="15" thickBot="1" x14ac:dyDescent="0.35">
      <c r="A350" s="265" t="s">
        <v>7</v>
      </c>
      <c r="B350" s="266"/>
      <c r="C350" s="73"/>
      <c r="D350" s="73"/>
      <c r="E350" s="73"/>
    </row>
    <row r="351" spans="1:5" ht="15" thickBot="1" x14ac:dyDescent="0.35">
      <c r="A351" s="265" t="s">
        <v>9</v>
      </c>
      <c r="B351" s="266"/>
      <c r="C351" s="7">
        <f>C352+C353+C354+C355+C356+C357</f>
        <v>70.400000000000006</v>
      </c>
      <c r="D351" s="7">
        <f t="shared" ref="D351:E351" si="74">D352+D353+D354+D355+D356+D357</f>
        <v>0</v>
      </c>
      <c r="E351" s="7">
        <f t="shared" si="74"/>
        <v>0</v>
      </c>
    </row>
    <row r="352" spans="1:5" ht="15" thickBot="1" x14ac:dyDescent="0.35">
      <c r="A352" s="265" t="s">
        <v>10</v>
      </c>
      <c r="B352" s="266"/>
      <c r="C352" s="155">
        <v>70.400000000000006</v>
      </c>
      <c r="D352" s="7"/>
      <c r="E352" s="7"/>
    </row>
    <row r="353" spans="1:5" ht="28.2" customHeight="1" thickBot="1" x14ac:dyDescent="0.35">
      <c r="A353" s="265" t="s">
        <v>11</v>
      </c>
      <c r="B353" s="266"/>
      <c r="C353" s="155"/>
      <c r="D353" s="7"/>
      <c r="E353" s="7"/>
    </row>
    <row r="354" spans="1:5" ht="29.4" customHeight="1" thickBot="1" x14ac:dyDescent="0.35">
      <c r="A354" s="265" t="s">
        <v>12</v>
      </c>
      <c r="B354" s="266"/>
      <c r="C354" s="155"/>
      <c r="D354" s="7"/>
      <c r="E354" s="7"/>
    </row>
    <row r="355" spans="1:5" ht="18" customHeight="1" thickBot="1" x14ac:dyDescent="0.35">
      <c r="A355" s="265" t="s">
        <v>13</v>
      </c>
      <c r="B355" s="266"/>
      <c r="C355" s="155"/>
      <c r="D355" s="7"/>
      <c r="E355" s="7"/>
    </row>
    <row r="356" spans="1:5" ht="31.95" customHeight="1" thickBot="1" x14ac:dyDescent="0.35">
      <c r="A356" s="265" t="s">
        <v>14</v>
      </c>
      <c r="B356" s="266"/>
      <c r="C356" s="155"/>
      <c r="D356" s="7"/>
      <c r="E356" s="7"/>
    </row>
    <row r="357" spans="1:5" ht="15" thickBot="1" x14ac:dyDescent="0.35">
      <c r="A357" s="267" t="s">
        <v>15</v>
      </c>
      <c r="B357" s="268"/>
      <c r="C357" s="155"/>
      <c r="D357" s="7"/>
      <c r="E357" s="7"/>
    </row>
    <row r="358" spans="1:5" ht="15" thickBot="1" x14ac:dyDescent="0.35">
      <c r="A358" s="267" t="s">
        <v>16</v>
      </c>
      <c r="B358" s="268"/>
      <c r="C358" s="170"/>
      <c r="D358" s="73"/>
      <c r="E358" s="73"/>
    </row>
    <row r="359" spans="1:5" ht="15" thickBot="1" x14ac:dyDescent="0.35">
      <c r="A359" s="267" t="s">
        <v>17</v>
      </c>
      <c r="B359" s="268"/>
      <c r="C359" s="173"/>
      <c r="D359" s="7"/>
      <c r="E359" s="7"/>
    </row>
    <row r="360" spans="1:5" ht="15" thickBot="1" x14ac:dyDescent="0.35">
      <c r="A360" s="267" t="s">
        <v>18</v>
      </c>
      <c r="B360" s="268"/>
      <c r="C360" s="173"/>
      <c r="D360" s="7"/>
      <c r="E360" s="7"/>
    </row>
    <row r="361" spans="1:5" ht="15" thickBot="1" x14ac:dyDescent="0.35">
      <c r="A361" s="267" t="s">
        <v>87</v>
      </c>
      <c r="B361" s="268"/>
      <c r="C361" s="173">
        <f>C362+C363</f>
        <v>0</v>
      </c>
      <c r="D361" s="72">
        <f t="shared" ref="D361:E361" si="75">D362+D363</f>
        <v>0</v>
      </c>
      <c r="E361" s="72">
        <f t="shared" si="75"/>
        <v>0</v>
      </c>
    </row>
    <row r="362" spans="1:5" ht="15" thickBot="1" x14ac:dyDescent="0.35">
      <c r="A362" s="265" t="s">
        <v>88</v>
      </c>
      <c r="B362" s="266"/>
      <c r="C362" s="155">
        <v>0</v>
      </c>
      <c r="D362" s="73">
        <v>0</v>
      </c>
      <c r="E362" s="73">
        <v>0</v>
      </c>
    </row>
    <row r="363" spans="1:5" ht="15" thickBot="1" x14ac:dyDescent="0.35">
      <c r="A363" s="265" t="s">
        <v>89</v>
      </c>
      <c r="B363" s="266"/>
      <c r="C363" s="155"/>
      <c r="D363" s="7"/>
      <c r="E363" s="7"/>
    </row>
    <row r="364" spans="1:5" ht="24.6" customHeight="1" thickBot="1" x14ac:dyDescent="0.35">
      <c r="A364" s="283" t="s">
        <v>690</v>
      </c>
      <c r="B364" s="284"/>
      <c r="C364" s="170">
        <v>50</v>
      </c>
      <c r="D364" s="7"/>
      <c r="E364" s="7"/>
    </row>
    <row r="365" spans="1:5" ht="27" customHeight="1" thickBot="1" x14ac:dyDescent="0.35">
      <c r="A365" s="269" t="s">
        <v>19</v>
      </c>
      <c r="B365" s="271"/>
      <c r="C365" s="198">
        <f>C366*1</f>
        <v>0</v>
      </c>
      <c r="D365" s="13">
        <f t="shared" ref="D365:E365" si="76">D366*1</f>
        <v>0</v>
      </c>
      <c r="E365" s="13">
        <f t="shared" si="76"/>
        <v>0</v>
      </c>
    </row>
    <row r="366" spans="1:5" ht="15" thickBot="1" x14ac:dyDescent="0.35">
      <c r="A366" s="272" t="s">
        <v>21</v>
      </c>
      <c r="B366" s="273"/>
      <c r="C366" s="26"/>
      <c r="D366" s="14"/>
      <c r="E366" s="14"/>
    </row>
    <row r="367" spans="1:5" ht="15" thickBot="1" x14ac:dyDescent="0.35">
      <c r="A367" s="274" t="s">
        <v>549</v>
      </c>
      <c r="B367" s="275"/>
      <c r="C367" s="26"/>
      <c r="D367" s="14"/>
      <c r="E367" s="14"/>
    </row>
    <row r="368" spans="1:5" ht="15" thickBot="1" x14ac:dyDescent="0.35">
      <c r="A368" s="269" t="s">
        <v>22</v>
      </c>
      <c r="B368" s="270"/>
      <c r="C368" s="71">
        <f>C346+C365</f>
        <v>304.89999999999998</v>
      </c>
      <c r="D368" s="71">
        <f t="shared" ref="D368:E368" si="77">D346+D365</f>
        <v>194</v>
      </c>
      <c r="E368" s="71">
        <f t="shared" si="77"/>
        <v>203</v>
      </c>
    </row>
    <row r="369" spans="1:5" ht="21" customHeight="1" thickBot="1" x14ac:dyDescent="0.35">
      <c r="A369" s="267" t="s">
        <v>3</v>
      </c>
      <c r="B369" s="268"/>
      <c r="C369" s="7"/>
      <c r="D369" s="7"/>
      <c r="E369" s="7"/>
    </row>
    <row r="370" spans="1:5" ht="26.4" customHeight="1" thickBot="1" x14ac:dyDescent="0.35">
      <c r="A370" s="267" t="s">
        <v>4</v>
      </c>
      <c r="B370" s="268"/>
      <c r="C370" s="7">
        <v>59.5</v>
      </c>
      <c r="D370" s="72">
        <f>D368-C368</f>
        <v>-110.89999999999998</v>
      </c>
      <c r="E370" s="72">
        <f>E368-D368</f>
        <v>9</v>
      </c>
    </row>
    <row r="371" spans="1:5" ht="16.2" thickBot="1" x14ac:dyDescent="0.35">
      <c r="A371" s="1"/>
      <c r="B371" s="1"/>
      <c r="C371" s="1"/>
      <c r="D371" s="1"/>
      <c r="E371" s="1"/>
    </row>
    <row r="372" spans="1:5" ht="34.799999999999997" thickBot="1" x14ac:dyDescent="0.35">
      <c r="A372" s="2" t="s">
        <v>0</v>
      </c>
      <c r="B372" s="3" t="s">
        <v>1</v>
      </c>
      <c r="C372" s="8" t="s">
        <v>24</v>
      </c>
      <c r="D372" s="8" t="s">
        <v>25</v>
      </c>
      <c r="E372" s="8" t="s">
        <v>26</v>
      </c>
    </row>
    <row r="373" spans="1:5" ht="15" thickBot="1" x14ac:dyDescent="0.35">
      <c r="A373" s="4">
        <v>1</v>
      </c>
      <c r="B373" s="5">
        <v>2</v>
      </c>
      <c r="C373" s="5">
        <v>3</v>
      </c>
      <c r="D373" s="5">
        <v>4</v>
      </c>
      <c r="E373" s="5">
        <v>5</v>
      </c>
    </row>
    <row r="374" spans="1:5" ht="15" thickBot="1" x14ac:dyDescent="0.35">
      <c r="A374" s="6"/>
      <c r="B374" s="199" t="s">
        <v>600</v>
      </c>
      <c r="C374" s="7"/>
      <c r="D374" s="7"/>
      <c r="E374" s="7"/>
    </row>
    <row r="375" spans="1:5" ht="16.2" customHeight="1" thickBot="1" x14ac:dyDescent="0.35">
      <c r="A375" s="269" t="s">
        <v>20</v>
      </c>
      <c r="B375" s="270"/>
      <c r="C375" s="260">
        <f>C377+C380+C387+C388+C390</f>
        <v>25834.300000000003</v>
      </c>
      <c r="D375" s="71">
        <f t="shared" ref="D375:E375" si="78">D377+D380+D390+D387</f>
        <v>25975.899999999998</v>
      </c>
      <c r="E375" s="71">
        <f t="shared" si="78"/>
        <v>27270.3</v>
      </c>
    </row>
    <row r="376" spans="1:5" x14ac:dyDescent="0.3">
      <c r="A376" s="278" t="s">
        <v>2</v>
      </c>
      <c r="B376" s="279"/>
      <c r="C376" s="196"/>
      <c r="D376" s="12"/>
      <c r="E376" s="12"/>
    </row>
    <row r="377" spans="1:5" ht="16.2" customHeight="1" thickBot="1" x14ac:dyDescent="0.35">
      <c r="A377" s="280" t="s">
        <v>8</v>
      </c>
      <c r="B377" s="281"/>
      <c r="C377" s="261">
        <f>C378+C379</f>
        <v>15930.9</v>
      </c>
      <c r="D377" s="74">
        <f t="shared" ref="D377:E377" si="79">D378+D379</f>
        <v>16548.599999999999</v>
      </c>
      <c r="E377" s="74">
        <f t="shared" si="79"/>
        <v>17375.2</v>
      </c>
    </row>
    <row r="378" spans="1:5" ht="16.2" customHeight="1" thickBot="1" x14ac:dyDescent="0.35">
      <c r="A378" s="265" t="s">
        <v>86</v>
      </c>
      <c r="B378" s="266"/>
      <c r="C378" s="259">
        <v>15930.9</v>
      </c>
      <c r="D378" s="73">
        <v>16548.599999999999</v>
      </c>
      <c r="E378" s="73">
        <v>17375.2</v>
      </c>
    </row>
    <row r="379" spans="1:5" ht="16.2" customHeight="1" thickBot="1" x14ac:dyDescent="0.35">
      <c r="A379" s="265" t="s">
        <v>7</v>
      </c>
      <c r="B379" s="266"/>
      <c r="C379" s="170"/>
      <c r="D379" s="73"/>
      <c r="E379" s="73"/>
    </row>
    <row r="380" spans="1:5" ht="21.6" customHeight="1" thickBot="1" x14ac:dyDescent="0.35">
      <c r="A380" s="265" t="s">
        <v>9</v>
      </c>
      <c r="B380" s="266"/>
      <c r="C380" s="262">
        <f>C381+C382+C383+C384+C385+C386</f>
        <v>9526.4000000000015</v>
      </c>
      <c r="D380" s="7">
        <f t="shared" ref="D380:E380" si="80">D381+D382+D383+D384+D385+D386</f>
        <v>9095.2999999999993</v>
      </c>
      <c r="E380" s="72">
        <f t="shared" si="80"/>
        <v>9546.5</v>
      </c>
    </row>
    <row r="381" spans="1:5" ht="23.4" customHeight="1" thickBot="1" x14ac:dyDescent="0.35">
      <c r="A381" s="265" t="s">
        <v>10</v>
      </c>
      <c r="B381" s="266"/>
      <c r="C381" s="258">
        <v>1710.7</v>
      </c>
      <c r="D381" s="155">
        <v>848.5</v>
      </c>
      <c r="E381" s="73">
        <v>891</v>
      </c>
    </row>
    <row r="382" spans="1:5" ht="24" customHeight="1" thickBot="1" x14ac:dyDescent="0.35">
      <c r="A382" s="265" t="s">
        <v>11</v>
      </c>
      <c r="B382" s="266"/>
      <c r="C382" s="259">
        <v>7489</v>
      </c>
      <c r="D382" s="155">
        <v>7902.8</v>
      </c>
      <c r="E382" s="25">
        <v>8296.9</v>
      </c>
    </row>
    <row r="383" spans="1:5" ht="29.4" customHeight="1" thickBot="1" x14ac:dyDescent="0.35">
      <c r="A383" s="265" t="s">
        <v>12</v>
      </c>
      <c r="B383" s="266"/>
      <c r="C383" s="155">
        <v>89.5</v>
      </c>
      <c r="D383" s="170">
        <v>94</v>
      </c>
      <c r="E383" s="73">
        <v>98.6</v>
      </c>
    </row>
    <row r="384" spans="1:5" ht="16.2" customHeight="1" thickBot="1" x14ac:dyDescent="0.35">
      <c r="A384" s="265" t="s">
        <v>13</v>
      </c>
      <c r="B384" s="266"/>
      <c r="C384" s="155">
        <v>237.2</v>
      </c>
      <c r="D384" s="170">
        <v>250</v>
      </c>
      <c r="E384" s="73">
        <v>260</v>
      </c>
    </row>
    <row r="385" spans="1:5" ht="31.95" customHeight="1" thickBot="1" x14ac:dyDescent="0.35">
      <c r="A385" s="265" t="s">
        <v>14</v>
      </c>
      <c r="B385" s="266"/>
      <c r="C385" s="155"/>
      <c r="D385" s="173"/>
      <c r="E385" s="7"/>
    </row>
    <row r="386" spans="1:5" ht="16.2" customHeight="1" thickBot="1" x14ac:dyDescent="0.35">
      <c r="A386" s="267" t="s">
        <v>15</v>
      </c>
      <c r="B386" s="268"/>
      <c r="C386" s="155"/>
      <c r="D386" s="173"/>
      <c r="E386" s="7"/>
    </row>
    <row r="387" spans="1:5" ht="16.2" customHeight="1" thickBot="1" x14ac:dyDescent="0.35">
      <c r="A387" s="267" t="s">
        <v>16</v>
      </c>
      <c r="B387" s="268"/>
      <c r="C387" s="170">
        <v>267.8</v>
      </c>
      <c r="D387" s="170">
        <v>280.60000000000002</v>
      </c>
      <c r="E387" s="73">
        <v>294.60000000000002</v>
      </c>
    </row>
    <row r="388" spans="1:5" ht="16.2" customHeight="1" thickBot="1" x14ac:dyDescent="0.35">
      <c r="A388" s="267" t="s">
        <v>17</v>
      </c>
      <c r="B388" s="268"/>
      <c r="C388" s="173">
        <v>60.3</v>
      </c>
      <c r="D388" s="173"/>
      <c r="E388" s="7"/>
    </row>
    <row r="389" spans="1:5" ht="15" thickBot="1" x14ac:dyDescent="0.35">
      <c r="A389" s="267" t="s">
        <v>18</v>
      </c>
      <c r="B389" s="268"/>
      <c r="C389" s="173"/>
      <c r="D389" s="173"/>
      <c r="E389" s="7"/>
    </row>
    <row r="390" spans="1:5" ht="16.2" customHeight="1" thickBot="1" x14ac:dyDescent="0.35">
      <c r="A390" s="267" t="s">
        <v>87</v>
      </c>
      <c r="B390" s="268"/>
      <c r="C390" s="173">
        <f>C391+C392</f>
        <v>48.9</v>
      </c>
      <c r="D390" s="194">
        <f t="shared" ref="D390:E390" si="81">D391+D392</f>
        <v>51.4</v>
      </c>
      <c r="E390" s="72">
        <f t="shared" si="81"/>
        <v>54</v>
      </c>
    </row>
    <row r="391" spans="1:5" ht="16.2" customHeight="1" thickBot="1" x14ac:dyDescent="0.35">
      <c r="A391" s="265" t="s">
        <v>88</v>
      </c>
      <c r="B391" s="266"/>
      <c r="C391" s="155">
        <v>48.9</v>
      </c>
      <c r="D391" s="170">
        <v>51.4</v>
      </c>
      <c r="E391" s="73">
        <v>54</v>
      </c>
    </row>
    <row r="392" spans="1:5" ht="16.2" customHeight="1" thickBot="1" x14ac:dyDescent="0.35">
      <c r="A392" s="265" t="s">
        <v>89</v>
      </c>
      <c r="B392" s="266"/>
      <c r="C392" s="155"/>
      <c r="D392" s="173"/>
      <c r="E392" s="7"/>
    </row>
    <row r="393" spans="1:5" ht="37.950000000000003" customHeight="1" thickBot="1" x14ac:dyDescent="0.35">
      <c r="A393" s="269" t="s">
        <v>19</v>
      </c>
      <c r="B393" s="271"/>
      <c r="C393" s="198">
        <f>C394*1</f>
        <v>27403.4</v>
      </c>
      <c r="D393" s="195">
        <f t="shared" ref="D393:E393" si="82">D394*1</f>
        <v>28332</v>
      </c>
      <c r="E393" s="71">
        <f t="shared" si="82"/>
        <v>29748</v>
      </c>
    </row>
    <row r="394" spans="1:5" ht="16.2" customHeight="1" thickBot="1" x14ac:dyDescent="0.35">
      <c r="A394" s="272" t="s">
        <v>21</v>
      </c>
      <c r="B394" s="273"/>
      <c r="C394" s="200">
        <v>27403.4</v>
      </c>
      <c r="D394" s="201">
        <v>28332</v>
      </c>
      <c r="E394" s="141">
        <v>29748</v>
      </c>
    </row>
    <row r="395" spans="1:5" ht="16.2" customHeight="1" thickBot="1" x14ac:dyDescent="0.35">
      <c r="A395" s="274" t="s">
        <v>549</v>
      </c>
      <c r="B395" s="275"/>
      <c r="C395" s="200"/>
      <c r="D395" s="202"/>
      <c r="E395" s="14"/>
    </row>
    <row r="396" spans="1:5" ht="16.2" customHeight="1" thickBot="1" x14ac:dyDescent="0.35">
      <c r="A396" s="269" t="s">
        <v>22</v>
      </c>
      <c r="B396" s="270"/>
      <c r="C396" s="260">
        <f>C375+C393</f>
        <v>53237.700000000004</v>
      </c>
      <c r="D396" s="195">
        <f t="shared" ref="D396:E396" si="83">D375+D393</f>
        <v>54307.899999999994</v>
      </c>
      <c r="E396" s="71">
        <f t="shared" si="83"/>
        <v>57018.3</v>
      </c>
    </row>
    <row r="397" spans="1:5" ht="22.95" customHeight="1" thickBot="1" x14ac:dyDescent="0.35">
      <c r="A397" s="267" t="s">
        <v>3</v>
      </c>
      <c r="B397" s="268"/>
      <c r="C397" s="7"/>
      <c r="D397" s="7"/>
      <c r="E397" s="7"/>
    </row>
    <row r="398" spans="1:5" ht="25.95" customHeight="1" thickBot="1" x14ac:dyDescent="0.35">
      <c r="A398" s="267" t="s">
        <v>4</v>
      </c>
      <c r="B398" s="268"/>
      <c r="C398" s="263">
        <v>9058.5</v>
      </c>
      <c r="D398" s="72">
        <f>D396-C396</f>
        <v>1070.1999999999898</v>
      </c>
      <c r="E398" s="72">
        <f>E396-D396</f>
        <v>2710.4000000000087</v>
      </c>
    </row>
    <row r="399" spans="1:5" ht="16.2" thickBot="1" x14ac:dyDescent="0.35">
      <c r="A399" s="1"/>
      <c r="B399" s="1"/>
      <c r="C399" s="1"/>
      <c r="D399" s="1"/>
      <c r="E399" s="1"/>
    </row>
    <row r="400" spans="1:5" ht="34.799999999999997" thickBot="1" x14ac:dyDescent="0.35">
      <c r="A400" s="2" t="s">
        <v>0</v>
      </c>
      <c r="B400" s="3" t="s">
        <v>1</v>
      </c>
      <c r="C400" s="8" t="s">
        <v>24</v>
      </c>
      <c r="D400" s="8" t="s">
        <v>25</v>
      </c>
      <c r="E400" s="8" t="s">
        <v>26</v>
      </c>
    </row>
    <row r="401" spans="1:5" ht="15" thickBot="1" x14ac:dyDescent="0.35">
      <c r="A401" s="4">
        <v>1</v>
      </c>
      <c r="B401" s="5">
        <v>2</v>
      </c>
      <c r="C401" s="5">
        <v>3</v>
      </c>
      <c r="D401" s="5">
        <v>4</v>
      </c>
      <c r="E401" s="5">
        <v>5</v>
      </c>
    </row>
    <row r="402" spans="1:5" ht="15" thickBot="1" x14ac:dyDescent="0.35">
      <c r="A402" s="6"/>
      <c r="B402" s="199" t="s">
        <v>601</v>
      </c>
      <c r="C402" s="7"/>
      <c r="D402" s="7"/>
      <c r="E402" s="7"/>
    </row>
    <row r="403" spans="1:5" ht="16.2" customHeight="1" thickBot="1" x14ac:dyDescent="0.35">
      <c r="A403" s="269" t="s">
        <v>20</v>
      </c>
      <c r="B403" s="270"/>
      <c r="C403" s="71">
        <f>C405+C408+C418+C415</f>
        <v>1163.7</v>
      </c>
      <c r="D403" s="71">
        <f t="shared" ref="D403:E403" si="84">D405+D408+D418+D415</f>
        <v>1198.1999999999998</v>
      </c>
      <c r="E403" s="71">
        <f t="shared" si="84"/>
        <v>1258.8</v>
      </c>
    </row>
    <row r="404" spans="1:5" x14ac:dyDescent="0.3">
      <c r="A404" s="278" t="s">
        <v>2</v>
      </c>
      <c r="B404" s="279"/>
      <c r="C404" s="12"/>
      <c r="D404" s="12"/>
      <c r="E404" s="12"/>
    </row>
    <row r="405" spans="1:5" ht="16.2" customHeight="1" thickBot="1" x14ac:dyDescent="0.35">
      <c r="A405" s="280" t="s">
        <v>8</v>
      </c>
      <c r="B405" s="281"/>
      <c r="C405" s="74">
        <f>C406+C407</f>
        <v>90</v>
      </c>
      <c r="D405" s="74">
        <f t="shared" ref="D405:E405" si="85">D406+D407</f>
        <v>94</v>
      </c>
      <c r="E405" s="74">
        <f t="shared" si="85"/>
        <v>99</v>
      </c>
    </row>
    <row r="406" spans="1:5" ht="16.2" customHeight="1" thickBot="1" x14ac:dyDescent="0.35">
      <c r="A406" s="265" t="s">
        <v>86</v>
      </c>
      <c r="B406" s="266"/>
      <c r="C406" s="73">
        <v>27</v>
      </c>
      <c r="D406" s="73">
        <v>28</v>
      </c>
      <c r="E406" s="73">
        <v>30</v>
      </c>
    </row>
    <row r="407" spans="1:5" ht="16.2" customHeight="1" thickBot="1" x14ac:dyDescent="0.35">
      <c r="A407" s="265" t="s">
        <v>7</v>
      </c>
      <c r="B407" s="266"/>
      <c r="C407" s="73">
        <v>63</v>
      </c>
      <c r="D407" s="73">
        <v>66</v>
      </c>
      <c r="E407" s="73">
        <v>69</v>
      </c>
    </row>
    <row r="408" spans="1:5" ht="16.2" customHeight="1" thickBot="1" x14ac:dyDescent="0.35">
      <c r="A408" s="265" t="s">
        <v>9</v>
      </c>
      <c r="B408" s="266"/>
      <c r="C408" s="7">
        <f>C409+C410+C411+C412+C413+C414</f>
        <v>1048.4000000000001</v>
      </c>
      <c r="D408" s="7">
        <f t="shared" ref="D408:E408" si="86">D409+D410+D411+D412+D413+D414</f>
        <v>1101.0999999999999</v>
      </c>
      <c r="E408" s="7">
        <f t="shared" si="86"/>
        <v>1156.5</v>
      </c>
    </row>
    <row r="409" spans="1:5" ht="16.2" customHeight="1" thickBot="1" x14ac:dyDescent="0.35">
      <c r="A409" s="265" t="s">
        <v>10</v>
      </c>
      <c r="B409" s="266"/>
      <c r="C409" s="25"/>
      <c r="D409" s="7"/>
      <c r="E409" s="7"/>
    </row>
    <row r="410" spans="1:5" ht="25.95" customHeight="1" thickBot="1" x14ac:dyDescent="0.35">
      <c r="A410" s="265" t="s">
        <v>11</v>
      </c>
      <c r="B410" s="266"/>
      <c r="C410" s="25">
        <v>1048.4000000000001</v>
      </c>
      <c r="D410" s="25">
        <v>1101.0999999999999</v>
      </c>
      <c r="E410" s="25">
        <v>1156.5</v>
      </c>
    </row>
    <row r="411" spans="1:5" ht="27" customHeight="1" thickBot="1" x14ac:dyDescent="0.35">
      <c r="A411" s="265" t="s">
        <v>12</v>
      </c>
      <c r="B411" s="266"/>
      <c r="C411" s="25"/>
      <c r="D411" s="7"/>
      <c r="E411" s="7"/>
    </row>
    <row r="412" spans="1:5" ht="21" customHeight="1" thickBot="1" x14ac:dyDescent="0.35">
      <c r="A412" s="265" t="s">
        <v>13</v>
      </c>
      <c r="B412" s="266"/>
      <c r="C412" s="25"/>
      <c r="D412" s="7"/>
      <c r="E412" s="7"/>
    </row>
    <row r="413" spans="1:5" ht="28.2" customHeight="1" thickBot="1" x14ac:dyDescent="0.35">
      <c r="A413" s="265" t="s">
        <v>14</v>
      </c>
      <c r="B413" s="266"/>
      <c r="C413" s="25"/>
      <c r="D413" s="7"/>
      <c r="E413" s="7"/>
    </row>
    <row r="414" spans="1:5" ht="16.2" customHeight="1" thickBot="1" x14ac:dyDescent="0.35">
      <c r="A414" s="267" t="s">
        <v>15</v>
      </c>
      <c r="B414" s="268"/>
      <c r="C414" s="25"/>
      <c r="D414" s="7"/>
      <c r="E414" s="7"/>
    </row>
    <row r="415" spans="1:5" ht="16.2" customHeight="1" thickBot="1" x14ac:dyDescent="0.35">
      <c r="A415" s="267" t="s">
        <v>16</v>
      </c>
      <c r="B415" s="268"/>
      <c r="C415" s="73">
        <v>3</v>
      </c>
      <c r="D415" s="73">
        <v>3.1</v>
      </c>
      <c r="E415" s="73">
        <v>3.3</v>
      </c>
    </row>
    <row r="416" spans="1:5" ht="16.2" customHeight="1" thickBot="1" x14ac:dyDescent="0.35">
      <c r="A416" s="267" t="s">
        <v>17</v>
      </c>
      <c r="B416" s="268"/>
      <c r="C416" s="7"/>
      <c r="D416" s="7"/>
      <c r="E416" s="7"/>
    </row>
    <row r="417" spans="1:5" ht="15" thickBot="1" x14ac:dyDescent="0.35">
      <c r="A417" s="267" t="s">
        <v>18</v>
      </c>
      <c r="B417" s="268"/>
      <c r="C417" s="7"/>
      <c r="D417" s="7"/>
      <c r="E417" s="7"/>
    </row>
    <row r="418" spans="1:5" ht="16.2" customHeight="1" thickBot="1" x14ac:dyDescent="0.35">
      <c r="A418" s="267" t="s">
        <v>87</v>
      </c>
      <c r="B418" s="268"/>
      <c r="C418" s="7">
        <f>C419+C420</f>
        <v>22.299999999999997</v>
      </c>
      <c r="D418" s="72">
        <f t="shared" ref="D418:E418" si="87">D419+D420</f>
        <v>0</v>
      </c>
      <c r="E418" s="72">
        <f t="shared" si="87"/>
        <v>0</v>
      </c>
    </row>
    <row r="419" spans="1:5" ht="16.2" customHeight="1" thickBot="1" x14ac:dyDescent="0.35">
      <c r="A419" s="265" t="s">
        <v>88</v>
      </c>
      <c r="B419" s="266"/>
      <c r="C419" s="25">
        <v>5.4</v>
      </c>
      <c r="D419" s="73">
        <v>0</v>
      </c>
      <c r="E419" s="73">
        <v>0</v>
      </c>
    </row>
    <row r="420" spans="1:5" ht="16.2" customHeight="1" thickBot="1" x14ac:dyDescent="0.35">
      <c r="A420" s="265" t="s">
        <v>89</v>
      </c>
      <c r="B420" s="266"/>
      <c r="C420" s="25">
        <v>16.899999999999999</v>
      </c>
      <c r="D420" s="7"/>
      <c r="E420" s="7"/>
    </row>
    <row r="421" spans="1:5" ht="26.4" customHeight="1" thickBot="1" x14ac:dyDescent="0.35">
      <c r="A421" s="269" t="s">
        <v>19</v>
      </c>
      <c r="B421" s="271"/>
      <c r="C421" s="13">
        <f>C422*1</f>
        <v>0</v>
      </c>
      <c r="D421" s="13">
        <f t="shared" ref="D421:E421" si="88">D422*1</f>
        <v>0</v>
      </c>
      <c r="E421" s="13">
        <f t="shared" si="88"/>
        <v>0</v>
      </c>
    </row>
    <row r="422" spans="1:5" ht="16.2" customHeight="1" thickBot="1" x14ac:dyDescent="0.35">
      <c r="A422" s="272" t="s">
        <v>21</v>
      </c>
      <c r="B422" s="273"/>
      <c r="C422" s="26"/>
      <c r="D422" s="14"/>
      <c r="E422" s="14"/>
    </row>
    <row r="423" spans="1:5" ht="16.2" customHeight="1" thickBot="1" x14ac:dyDescent="0.35">
      <c r="A423" s="274" t="s">
        <v>549</v>
      </c>
      <c r="B423" s="275"/>
      <c r="C423" s="26"/>
      <c r="D423" s="14"/>
      <c r="E423" s="14"/>
    </row>
    <row r="424" spans="1:5" ht="16.2" customHeight="1" thickBot="1" x14ac:dyDescent="0.35">
      <c r="A424" s="269" t="s">
        <v>22</v>
      </c>
      <c r="B424" s="270"/>
      <c r="C424" s="71">
        <f>C403+C421</f>
        <v>1163.7</v>
      </c>
      <c r="D424" s="71">
        <f t="shared" ref="D424:E424" si="89">D403+D421</f>
        <v>1198.1999999999998</v>
      </c>
      <c r="E424" s="71">
        <f t="shared" si="89"/>
        <v>1258.8</v>
      </c>
    </row>
    <row r="425" spans="1:5" ht="19.95" customHeight="1" thickBot="1" x14ac:dyDescent="0.35">
      <c r="A425" s="267" t="s">
        <v>3</v>
      </c>
      <c r="B425" s="268"/>
      <c r="C425" s="7"/>
      <c r="D425" s="7"/>
      <c r="E425" s="7"/>
    </row>
    <row r="426" spans="1:5" ht="25.2" customHeight="1" thickBot="1" x14ac:dyDescent="0.35">
      <c r="A426" s="267" t="s">
        <v>4</v>
      </c>
      <c r="B426" s="268"/>
      <c r="C426" s="7">
        <v>110.3</v>
      </c>
      <c r="D426" s="72">
        <f>D424-C424</f>
        <v>34.499999999999773</v>
      </c>
      <c r="E426" s="72">
        <f>E424-D424</f>
        <v>60.600000000000136</v>
      </c>
    </row>
    <row r="427" spans="1:5" ht="15.6" x14ac:dyDescent="0.3">
      <c r="A427" s="1"/>
      <c r="B427" s="1"/>
      <c r="C427" s="1"/>
      <c r="D427" s="1"/>
      <c r="E427" s="1"/>
    </row>
  </sheetData>
  <mergeCells count="366">
    <mergeCell ref="C1:E1"/>
    <mergeCell ref="A2:E2"/>
    <mergeCell ref="A424:B424"/>
    <mergeCell ref="A425:B425"/>
    <mergeCell ref="A426:B426"/>
    <mergeCell ref="A419:B419"/>
    <mergeCell ref="A420:B420"/>
    <mergeCell ref="A421:B421"/>
    <mergeCell ref="A422:B422"/>
    <mergeCell ref="A423:B423"/>
    <mergeCell ref="A414:B414"/>
    <mergeCell ref="A415:B415"/>
    <mergeCell ref="A416:B416"/>
    <mergeCell ref="A417:B417"/>
    <mergeCell ref="A418:B418"/>
    <mergeCell ref="A409:B409"/>
    <mergeCell ref="A410:B410"/>
    <mergeCell ref="A411:B411"/>
    <mergeCell ref="A412:B412"/>
    <mergeCell ref="A413:B413"/>
    <mergeCell ref="A404:B404"/>
    <mergeCell ref="A405:B405"/>
    <mergeCell ref="A406:B406"/>
    <mergeCell ref="A407:B407"/>
    <mergeCell ref="A408:B408"/>
    <mergeCell ref="A395:B395"/>
    <mergeCell ref="A396:B396"/>
    <mergeCell ref="A397:B397"/>
    <mergeCell ref="A398:B398"/>
    <mergeCell ref="A403:B403"/>
    <mergeCell ref="A390:B390"/>
    <mergeCell ref="A391:B391"/>
    <mergeCell ref="A392:B392"/>
    <mergeCell ref="A393:B393"/>
    <mergeCell ref="A394:B394"/>
    <mergeCell ref="A385:B385"/>
    <mergeCell ref="A386:B386"/>
    <mergeCell ref="A387:B387"/>
    <mergeCell ref="A388:B388"/>
    <mergeCell ref="A389:B389"/>
    <mergeCell ref="A380:B380"/>
    <mergeCell ref="A381:B381"/>
    <mergeCell ref="A382:B382"/>
    <mergeCell ref="A383:B383"/>
    <mergeCell ref="A384:B384"/>
    <mergeCell ref="A375:B375"/>
    <mergeCell ref="A376:B376"/>
    <mergeCell ref="A377:B377"/>
    <mergeCell ref="A378:B378"/>
    <mergeCell ref="A379:B379"/>
    <mergeCell ref="A366:B366"/>
    <mergeCell ref="A367:B367"/>
    <mergeCell ref="A368:B368"/>
    <mergeCell ref="A369:B369"/>
    <mergeCell ref="A370:B370"/>
    <mergeCell ref="A360:B360"/>
    <mergeCell ref="A361:B361"/>
    <mergeCell ref="A362:B362"/>
    <mergeCell ref="A363:B363"/>
    <mergeCell ref="A365:B365"/>
    <mergeCell ref="A355:B355"/>
    <mergeCell ref="A356:B356"/>
    <mergeCell ref="A357:B357"/>
    <mergeCell ref="A358:B358"/>
    <mergeCell ref="A359:B359"/>
    <mergeCell ref="A364:B364"/>
    <mergeCell ref="A350:B350"/>
    <mergeCell ref="A351:B351"/>
    <mergeCell ref="A352:B352"/>
    <mergeCell ref="A353:B353"/>
    <mergeCell ref="A354:B354"/>
    <mergeCell ref="A341:B341"/>
    <mergeCell ref="A346:B346"/>
    <mergeCell ref="A347:B347"/>
    <mergeCell ref="A348:B348"/>
    <mergeCell ref="A349:B349"/>
    <mergeCell ref="A336:B336"/>
    <mergeCell ref="A337:B337"/>
    <mergeCell ref="A338:B338"/>
    <mergeCell ref="A339:B339"/>
    <mergeCell ref="A340:B340"/>
    <mergeCell ref="A331:B331"/>
    <mergeCell ref="A332:B332"/>
    <mergeCell ref="A333:B333"/>
    <mergeCell ref="A334:B334"/>
    <mergeCell ref="A335:B335"/>
    <mergeCell ref="A326:B326"/>
    <mergeCell ref="A327:B327"/>
    <mergeCell ref="A328:B328"/>
    <mergeCell ref="A329:B329"/>
    <mergeCell ref="A330:B330"/>
    <mergeCell ref="A321:B321"/>
    <mergeCell ref="A322:B322"/>
    <mergeCell ref="A323:B323"/>
    <mergeCell ref="A324:B324"/>
    <mergeCell ref="A325:B325"/>
    <mergeCell ref="A312:B312"/>
    <mergeCell ref="A313:B313"/>
    <mergeCell ref="A318:B318"/>
    <mergeCell ref="A319:B319"/>
    <mergeCell ref="A320:B320"/>
    <mergeCell ref="A307:B307"/>
    <mergeCell ref="A308:B308"/>
    <mergeCell ref="A309:B309"/>
    <mergeCell ref="A310:B310"/>
    <mergeCell ref="A311:B311"/>
    <mergeCell ref="A302:B302"/>
    <mergeCell ref="A303:B303"/>
    <mergeCell ref="A304:B304"/>
    <mergeCell ref="A305:B305"/>
    <mergeCell ref="A306:B306"/>
    <mergeCell ref="A297:B297"/>
    <mergeCell ref="A298:B298"/>
    <mergeCell ref="A299:B299"/>
    <mergeCell ref="A300:B300"/>
    <mergeCell ref="A301:B301"/>
    <mergeCell ref="A292:B292"/>
    <mergeCell ref="A293:B293"/>
    <mergeCell ref="A294:B294"/>
    <mergeCell ref="A295:B295"/>
    <mergeCell ref="A296:B296"/>
    <mergeCell ref="A283:B283"/>
    <mergeCell ref="A284:B284"/>
    <mergeCell ref="A285:B285"/>
    <mergeCell ref="A290:B290"/>
    <mergeCell ref="A291:B291"/>
    <mergeCell ref="A278:B278"/>
    <mergeCell ref="A279:B279"/>
    <mergeCell ref="A280:B280"/>
    <mergeCell ref="A281:B281"/>
    <mergeCell ref="A282:B282"/>
    <mergeCell ref="A273:B273"/>
    <mergeCell ref="A274:B274"/>
    <mergeCell ref="A275:B275"/>
    <mergeCell ref="A276:B276"/>
    <mergeCell ref="A277:B277"/>
    <mergeCell ref="A268:B268"/>
    <mergeCell ref="A269:B269"/>
    <mergeCell ref="A270:B270"/>
    <mergeCell ref="A271:B271"/>
    <mergeCell ref="A272:B272"/>
    <mergeCell ref="A263:B263"/>
    <mergeCell ref="A264:B264"/>
    <mergeCell ref="A265:B265"/>
    <mergeCell ref="A266:B266"/>
    <mergeCell ref="A267:B267"/>
    <mergeCell ref="A254:B254"/>
    <mergeCell ref="A255:B255"/>
    <mergeCell ref="A256:B256"/>
    <mergeCell ref="A257:B257"/>
    <mergeCell ref="A262:B262"/>
    <mergeCell ref="A249:B249"/>
    <mergeCell ref="A250:B250"/>
    <mergeCell ref="A251:B251"/>
    <mergeCell ref="A252:B252"/>
    <mergeCell ref="A253:B253"/>
    <mergeCell ref="A244:B244"/>
    <mergeCell ref="A245:B245"/>
    <mergeCell ref="A246:B246"/>
    <mergeCell ref="A247:B247"/>
    <mergeCell ref="A248:B248"/>
    <mergeCell ref="A239:B239"/>
    <mergeCell ref="A240:B240"/>
    <mergeCell ref="A241:B241"/>
    <mergeCell ref="A242:B242"/>
    <mergeCell ref="A243:B243"/>
    <mergeCell ref="A234:B234"/>
    <mergeCell ref="A235:B235"/>
    <mergeCell ref="A236:B236"/>
    <mergeCell ref="A237:B237"/>
    <mergeCell ref="A238:B238"/>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A210:B210"/>
    <mergeCell ref="A211:B211"/>
    <mergeCell ref="A212:B212"/>
    <mergeCell ref="A213:B213"/>
    <mergeCell ref="A214:B214"/>
    <mergeCell ref="A201:B201"/>
    <mergeCell ref="A206:B206"/>
    <mergeCell ref="A207:B207"/>
    <mergeCell ref="A208:B208"/>
    <mergeCell ref="A209:B209"/>
    <mergeCell ref="A196:B196"/>
    <mergeCell ref="A197:B197"/>
    <mergeCell ref="A198:B198"/>
    <mergeCell ref="A199:B199"/>
    <mergeCell ref="A200:B200"/>
    <mergeCell ref="A191:B191"/>
    <mergeCell ref="A192:B192"/>
    <mergeCell ref="A193:B193"/>
    <mergeCell ref="A194:B194"/>
    <mergeCell ref="A195:B195"/>
    <mergeCell ref="A186:B186"/>
    <mergeCell ref="A187:B187"/>
    <mergeCell ref="A188:B188"/>
    <mergeCell ref="A189:B189"/>
    <mergeCell ref="A190:B190"/>
    <mergeCell ref="A181:B181"/>
    <mergeCell ref="A182:B182"/>
    <mergeCell ref="A183:B183"/>
    <mergeCell ref="A184:B184"/>
    <mergeCell ref="A185:B185"/>
    <mergeCell ref="A172:B172"/>
    <mergeCell ref="A173:B173"/>
    <mergeCell ref="A178:B178"/>
    <mergeCell ref="A179:B179"/>
    <mergeCell ref="A180:B180"/>
    <mergeCell ref="A167:B167"/>
    <mergeCell ref="A168:B168"/>
    <mergeCell ref="A169:B169"/>
    <mergeCell ref="A170:B170"/>
    <mergeCell ref="A171:B171"/>
    <mergeCell ref="A162:B162"/>
    <mergeCell ref="A163:B163"/>
    <mergeCell ref="A164:B164"/>
    <mergeCell ref="A165:B165"/>
    <mergeCell ref="A166:B166"/>
    <mergeCell ref="A157:B157"/>
    <mergeCell ref="A158:B158"/>
    <mergeCell ref="A159:B159"/>
    <mergeCell ref="A160:B160"/>
    <mergeCell ref="A161:B161"/>
    <mergeCell ref="A152:B152"/>
    <mergeCell ref="A153:B153"/>
    <mergeCell ref="A154:B154"/>
    <mergeCell ref="A155:B155"/>
    <mergeCell ref="A156:B156"/>
    <mergeCell ref="A143:B143"/>
    <mergeCell ref="A144:B144"/>
    <mergeCell ref="A145:B145"/>
    <mergeCell ref="A150:B150"/>
    <mergeCell ref="A151:B151"/>
    <mergeCell ref="A138:B138"/>
    <mergeCell ref="A139:B139"/>
    <mergeCell ref="A140:B140"/>
    <mergeCell ref="A141:B141"/>
    <mergeCell ref="A142:B142"/>
    <mergeCell ref="A133:B133"/>
    <mergeCell ref="A134:B134"/>
    <mergeCell ref="A135:B135"/>
    <mergeCell ref="A136:B136"/>
    <mergeCell ref="A137:B137"/>
    <mergeCell ref="A128:B128"/>
    <mergeCell ref="A129:B129"/>
    <mergeCell ref="A130:B130"/>
    <mergeCell ref="A131:B131"/>
    <mergeCell ref="A132:B132"/>
    <mergeCell ref="A123:B123"/>
    <mergeCell ref="A124:B124"/>
    <mergeCell ref="A125:B125"/>
    <mergeCell ref="A126:B126"/>
    <mergeCell ref="A127:B127"/>
    <mergeCell ref="A114:B114"/>
    <mergeCell ref="A115:B115"/>
    <mergeCell ref="A116:B116"/>
    <mergeCell ref="A117:B117"/>
    <mergeCell ref="A122:B122"/>
    <mergeCell ref="A109:B109"/>
    <mergeCell ref="A110:B110"/>
    <mergeCell ref="A111:B111"/>
    <mergeCell ref="A112:B112"/>
    <mergeCell ref="A113:B113"/>
    <mergeCell ref="A104:B104"/>
    <mergeCell ref="A105:B105"/>
    <mergeCell ref="A106:B106"/>
    <mergeCell ref="A107:B107"/>
    <mergeCell ref="A108:B108"/>
    <mergeCell ref="A99:B99"/>
    <mergeCell ref="A100:B100"/>
    <mergeCell ref="A101:B101"/>
    <mergeCell ref="A102:B102"/>
    <mergeCell ref="A103:B103"/>
    <mergeCell ref="A94:B94"/>
    <mergeCell ref="A95:B95"/>
    <mergeCell ref="A96:B96"/>
    <mergeCell ref="A97:B97"/>
    <mergeCell ref="A98:B98"/>
    <mergeCell ref="A30:B30"/>
    <mergeCell ref="A8:B8"/>
    <mergeCell ref="A9:B9"/>
    <mergeCell ref="A10:B10"/>
    <mergeCell ref="A31:B31"/>
    <mergeCell ref="A29:B29"/>
    <mergeCell ref="A17:B17"/>
    <mergeCell ref="A18:B18"/>
    <mergeCell ref="A19:B19"/>
    <mergeCell ref="A20:B20"/>
    <mergeCell ref="A21:B21"/>
    <mergeCell ref="A22:B22"/>
    <mergeCell ref="A23:B23"/>
    <mergeCell ref="A24:B24"/>
    <mergeCell ref="A39:B39"/>
    <mergeCell ref="A40:B40"/>
    <mergeCell ref="A41:B41"/>
    <mergeCell ref="A42:B42"/>
    <mergeCell ref="A43:B43"/>
    <mergeCell ref="A3:E3"/>
    <mergeCell ref="A11:B11"/>
    <mergeCell ref="A12:B12"/>
    <mergeCell ref="A13:B13"/>
    <mergeCell ref="A14:B14"/>
    <mergeCell ref="A15:B15"/>
    <mergeCell ref="A36:B36"/>
    <mergeCell ref="A37:B37"/>
    <mergeCell ref="A38:B38"/>
    <mergeCell ref="A25:B25"/>
    <mergeCell ref="A26:B26"/>
    <mergeCell ref="A27:B27"/>
    <mergeCell ref="A28:B28"/>
    <mergeCell ref="A16:B16"/>
    <mergeCell ref="A44:B44"/>
    <mergeCell ref="A45:B45"/>
    <mergeCell ref="A46:B46"/>
    <mergeCell ref="A47:B47"/>
    <mergeCell ref="A48:B48"/>
    <mergeCell ref="A49:B49"/>
    <mergeCell ref="A50:B50"/>
    <mergeCell ref="A70:B70"/>
    <mergeCell ref="A51:B51"/>
    <mergeCell ref="A52:B52"/>
    <mergeCell ref="A53:B53"/>
    <mergeCell ref="A55:B55"/>
    <mergeCell ref="A56:B56"/>
    <mergeCell ref="A57:B57"/>
    <mergeCell ref="A58:B58"/>
    <mergeCell ref="A59:B59"/>
    <mergeCell ref="A60:B60"/>
    <mergeCell ref="A61:B61"/>
    <mergeCell ref="A66:B66"/>
    <mergeCell ref="A67:B67"/>
    <mergeCell ref="A68:B68"/>
    <mergeCell ref="A69:B69"/>
    <mergeCell ref="A54:B54"/>
    <mergeCell ref="A81:B81"/>
    <mergeCell ref="A87:B87"/>
    <mergeCell ref="A88:B88"/>
    <mergeCell ref="A89:B89"/>
    <mergeCell ref="A82:B82"/>
    <mergeCell ref="A83:B83"/>
    <mergeCell ref="A84:B84"/>
    <mergeCell ref="A85:B85"/>
    <mergeCell ref="A86:B86"/>
    <mergeCell ref="A76:B76"/>
    <mergeCell ref="A77:B77"/>
    <mergeCell ref="A78:B78"/>
    <mergeCell ref="A79:B79"/>
    <mergeCell ref="A80:B80"/>
    <mergeCell ref="A71:B71"/>
    <mergeCell ref="A72:B72"/>
    <mergeCell ref="A73:B73"/>
    <mergeCell ref="A74:B74"/>
    <mergeCell ref="A75:B75"/>
  </mergeCells>
  <phoneticPr fontId="17" type="noConversion"/>
  <pageMargins left="0.70866141732283472" right="0.70866141732283472" top="0.74803149606299213" bottom="0.74803149606299213" header="0.31496062992125984" footer="0.31496062992125984"/>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45"/>
  <sheetViews>
    <sheetView tabSelected="1" workbookViewId="0">
      <selection activeCell="L1490" sqref="L1490"/>
    </sheetView>
  </sheetViews>
  <sheetFormatPr defaultRowHeight="14.4" x14ac:dyDescent="0.3"/>
  <cols>
    <col min="1" max="1" width="13.44140625" customWidth="1"/>
    <col min="2" max="2" width="40.44140625" customWidth="1"/>
    <col min="3" max="3" width="12.44140625" customWidth="1"/>
    <col min="4" max="4" width="13.5546875" customWidth="1"/>
    <col min="5" max="5" width="14.33203125" customWidth="1"/>
    <col min="6" max="6" width="13.6640625" customWidth="1"/>
    <col min="7" max="7" width="8.109375" customWidth="1"/>
    <col min="8" max="8" width="10.88671875" customWidth="1"/>
    <col min="9" max="9" width="9.109375" customWidth="1"/>
    <col min="10" max="10" width="10.5546875" customWidth="1"/>
    <col min="11" max="11" width="10.33203125" customWidth="1"/>
  </cols>
  <sheetData>
    <row r="1" spans="1:12" ht="98.4" customHeight="1" x14ac:dyDescent="0.3">
      <c r="F1" s="285" t="s">
        <v>661</v>
      </c>
      <c r="G1" s="286"/>
      <c r="H1" s="286"/>
      <c r="I1" s="286"/>
    </row>
    <row r="2" spans="1:12" ht="27" customHeight="1" x14ac:dyDescent="0.3">
      <c r="A2" s="351" t="s">
        <v>606</v>
      </c>
      <c r="B2" s="351"/>
      <c r="C2" s="351"/>
      <c r="D2" s="351"/>
      <c r="E2" s="351"/>
      <c r="F2" s="351"/>
      <c r="G2" s="351"/>
      <c r="H2" s="351"/>
      <c r="I2" s="351"/>
    </row>
    <row r="3" spans="1:12" ht="15.6" x14ac:dyDescent="0.3">
      <c r="A3" s="139" t="s">
        <v>23</v>
      </c>
      <c r="B3" s="47"/>
      <c r="C3" s="138"/>
      <c r="D3" s="138"/>
      <c r="E3" s="138"/>
      <c r="F3" s="138"/>
      <c r="G3" s="138"/>
      <c r="H3" s="138"/>
      <c r="I3" s="138"/>
    </row>
    <row r="4" spans="1:12" ht="15" thickBot="1" x14ac:dyDescent="0.35">
      <c r="A4" s="46" t="s">
        <v>603</v>
      </c>
      <c r="B4" s="138"/>
      <c r="C4" s="46"/>
      <c r="D4" s="46"/>
      <c r="E4" s="46"/>
      <c r="F4" s="47"/>
      <c r="G4" s="48"/>
      <c r="H4" s="48"/>
      <c r="I4" s="48"/>
    </row>
    <row r="5" spans="1:12" ht="81.599999999999994" customHeight="1" thickBot="1" x14ac:dyDescent="0.35">
      <c r="A5" s="49" t="s">
        <v>5</v>
      </c>
      <c r="B5" s="50" t="s">
        <v>230</v>
      </c>
      <c r="C5" s="50" t="s">
        <v>24</v>
      </c>
      <c r="D5" s="50" t="s">
        <v>25</v>
      </c>
      <c r="E5" s="50" t="s">
        <v>26</v>
      </c>
      <c r="F5" s="50" t="s">
        <v>6</v>
      </c>
      <c r="G5" s="50" t="s">
        <v>32</v>
      </c>
      <c r="H5" s="50" t="s">
        <v>27</v>
      </c>
      <c r="I5" s="50" t="s">
        <v>50</v>
      </c>
    </row>
    <row r="6" spans="1:12" ht="15" thickBot="1" x14ac:dyDescent="0.35">
      <c r="A6" s="51">
        <v>1</v>
      </c>
      <c r="B6" s="52">
        <v>2</v>
      </c>
      <c r="C6" s="52">
        <v>3</v>
      </c>
      <c r="D6" s="52">
        <v>4</v>
      </c>
      <c r="E6" s="52">
        <v>5</v>
      </c>
      <c r="F6" s="52">
        <v>6</v>
      </c>
      <c r="G6" s="52">
        <v>7</v>
      </c>
      <c r="H6" s="52">
        <v>8</v>
      </c>
      <c r="I6" s="52">
        <v>9</v>
      </c>
    </row>
    <row r="7" spans="1:12" ht="27" thickBot="1" x14ac:dyDescent="0.35">
      <c r="A7" s="106" t="s">
        <v>30</v>
      </c>
      <c r="B7" s="181" t="s">
        <v>113</v>
      </c>
      <c r="C7" s="114"/>
      <c r="D7" s="114"/>
      <c r="E7" s="114"/>
      <c r="F7" s="53" t="s">
        <v>28</v>
      </c>
      <c r="G7" s="181"/>
      <c r="H7" s="114"/>
      <c r="I7" s="114"/>
      <c r="J7" s="138"/>
      <c r="K7" s="138"/>
      <c r="L7" s="138"/>
    </row>
    <row r="8" spans="1:12" ht="15" thickBot="1" x14ac:dyDescent="0.35">
      <c r="A8" s="106" t="s">
        <v>29</v>
      </c>
      <c r="B8" s="181" t="s">
        <v>114</v>
      </c>
      <c r="C8" s="182"/>
      <c r="D8" s="182"/>
      <c r="E8" s="182"/>
      <c r="F8" s="53" t="s">
        <v>31</v>
      </c>
      <c r="G8" s="181"/>
      <c r="H8" s="114"/>
      <c r="I8" s="114"/>
      <c r="J8" s="138"/>
      <c r="K8" s="138"/>
      <c r="L8" s="138"/>
    </row>
    <row r="9" spans="1:12" ht="15" thickBot="1" x14ac:dyDescent="0.35">
      <c r="A9" s="295" t="s">
        <v>98</v>
      </c>
      <c r="B9" s="342" t="s">
        <v>580</v>
      </c>
      <c r="C9" s="183">
        <v>8337.7000000000007</v>
      </c>
      <c r="D9" s="183">
        <v>8754.5</v>
      </c>
      <c r="E9" s="183">
        <v>9192.2999999999993</v>
      </c>
      <c r="F9" s="104"/>
      <c r="G9" s="102" t="s">
        <v>33</v>
      </c>
      <c r="H9" s="103">
        <v>288724610</v>
      </c>
      <c r="I9" s="102">
        <v>0</v>
      </c>
      <c r="J9" s="231">
        <f>C9+C14+C17+C21+C23</f>
        <v>11544.7</v>
      </c>
      <c r="K9" s="171">
        <f t="shared" ref="K9:L9" si="0">D9+D14+D17+D21+D23</f>
        <v>12152.5</v>
      </c>
      <c r="L9" s="171">
        <f t="shared" si="0"/>
        <v>12795.199999999997</v>
      </c>
    </row>
    <row r="10" spans="1:12" ht="15" thickBot="1" x14ac:dyDescent="0.35">
      <c r="A10" s="295"/>
      <c r="B10" s="342"/>
      <c r="C10" s="183"/>
      <c r="D10" s="183"/>
      <c r="E10" s="183"/>
      <c r="F10" s="104"/>
      <c r="G10" s="102" t="s">
        <v>34</v>
      </c>
      <c r="H10" s="105"/>
      <c r="I10" s="102"/>
      <c r="J10" s="138">
        <f>C10*1</f>
        <v>0</v>
      </c>
      <c r="K10" s="138">
        <f t="shared" ref="K10:L11" si="1">D10*1</f>
        <v>0</v>
      </c>
      <c r="L10" s="138">
        <f t="shared" si="1"/>
        <v>0</v>
      </c>
    </row>
    <row r="11" spans="1:12" ht="15" thickBot="1" x14ac:dyDescent="0.35">
      <c r="A11" s="295"/>
      <c r="B11" s="342"/>
      <c r="C11" s="249">
        <v>74.400000000000006</v>
      </c>
      <c r="D11" s="183"/>
      <c r="E11" s="183"/>
      <c r="F11" s="104"/>
      <c r="G11" s="102" t="s">
        <v>35</v>
      </c>
      <c r="H11" s="105"/>
      <c r="I11" s="102"/>
      <c r="J11" s="160">
        <f>C11*1</f>
        <v>74.400000000000006</v>
      </c>
      <c r="K11" s="138">
        <f t="shared" si="1"/>
        <v>0</v>
      </c>
      <c r="L11" s="138">
        <f t="shared" si="1"/>
        <v>0</v>
      </c>
    </row>
    <row r="12" spans="1:12" ht="15" thickBot="1" x14ac:dyDescent="0.35">
      <c r="A12" s="295"/>
      <c r="B12" s="342"/>
      <c r="C12" s="183">
        <v>23</v>
      </c>
      <c r="D12" s="183"/>
      <c r="E12" s="183"/>
      <c r="F12" s="104"/>
      <c r="G12" s="102" t="s">
        <v>37</v>
      </c>
      <c r="H12" s="105"/>
      <c r="I12" s="102"/>
      <c r="J12" s="160">
        <f>C43*1+C12</f>
        <v>677.69999999999993</v>
      </c>
      <c r="K12" s="138">
        <f t="shared" ref="K12:L12" si="2">D43*1</f>
        <v>700.30000000000007</v>
      </c>
      <c r="L12" s="138">
        <f t="shared" si="2"/>
        <v>639.00000000000011</v>
      </c>
    </row>
    <row r="13" spans="1:12" ht="15" thickBot="1" x14ac:dyDescent="0.35">
      <c r="A13" s="296"/>
      <c r="B13" s="343"/>
      <c r="C13" s="183">
        <f>C9+C11+C12</f>
        <v>8435.1</v>
      </c>
      <c r="D13" s="183">
        <f t="shared" ref="D13:E13" si="3">D9+D11+D12</f>
        <v>8754.5</v>
      </c>
      <c r="E13" s="183">
        <f t="shared" si="3"/>
        <v>9192.2999999999993</v>
      </c>
      <c r="F13" s="104"/>
      <c r="G13" s="101" t="s">
        <v>38</v>
      </c>
      <c r="H13" s="105"/>
      <c r="I13" s="102"/>
      <c r="J13" s="171">
        <f>J9+J10++J11+J12</f>
        <v>12296.800000000001</v>
      </c>
      <c r="K13" s="171">
        <f t="shared" ref="K13:L13" si="4">K9+K10++K11+K12</f>
        <v>12852.8</v>
      </c>
      <c r="L13" s="171">
        <f t="shared" si="4"/>
        <v>13434.199999999997</v>
      </c>
    </row>
    <row r="14" spans="1:12" ht="24.6" customHeight="1" thickBot="1" x14ac:dyDescent="0.35">
      <c r="A14" s="326" t="s">
        <v>40</v>
      </c>
      <c r="B14" s="323" t="s">
        <v>39</v>
      </c>
      <c r="C14" s="249">
        <v>1037.2</v>
      </c>
      <c r="D14" s="183">
        <v>1082.2</v>
      </c>
      <c r="E14" s="183">
        <v>1136.3</v>
      </c>
      <c r="F14" s="104"/>
      <c r="G14" s="102" t="s">
        <v>33</v>
      </c>
      <c r="H14" s="103">
        <v>288724610</v>
      </c>
      <c r="I14" s="102">
        <v>0</v>
      </c>
    </row>
    <row r="15" spans="1:12" ht="15" thickBot="1" x14ac:dyDescent="0.35">
      <c r="A15" s="321"/>
      <c r="B15" s="324"/>
      <c r="C15" s="183"/>
      <c r="D15" s="183"/>
      <c r="E15" s="183"/>
      <c r="F15" s="104"/>
      <c r="G15" s="102" t="s">
        <v>35</v>
      </c>
      <c r="H15" s="105"/>
      <c r="I15" s="102"/>
    </row>
    <row r="16" spans="1:12" ht="15" thickBot="1" x14ac:dyDescent="0.35">
      <c r="A16" s="322"/>
      <c r="B16" s="325"/>
      <c r="C16" s="183">
        <f>C14+C15</f>
        <v>1037.2</v>
      </c>
      <c r="D16" s="183"/>
      <c r="E16" s="183"/>
      <c r="F16" s="104"/>
      <c r="G16" s="101" t="s">
        <v>38</v>
      </c>
      <c r="H16" s="105"/>
      <c r="I16" s="102"/>
    </row>
    <row r="17" spans="1:9" ht="27" customHeight="1" thickBot="1" x14ac:dyDescent="0.35">
      <c r="A17" s="326" t="s">
        <v>42</v>
      </c>
      <c r="B17" s="323" t="s">
        <v>41</v>
      </c>
      <c r="C17" s="183">
        <v>359</v>
      </c>
      <c r="D17" s="183">
        <v>377</v>
      </c>
      <c r="E17" s="183">
        <v>395.8</v>
      </c>
      <c r="F17" s="104"/>
      <c r="G17" s="102" t="s">
        <v>33</v>
      </c>
      <c r="H17" s="103">
        <v>188692873</v>
      </c>
      <c r="I17" s="102">
        <v>0</v>
      </c>
    </row>
    <row r="18" spans="1:9" ht="15" thickBot="1" x14ac:dyDescent="0.35">
      <c r="A18" s="322"/>
      <c r="B18" s="325"/>
      <c r="C18" s="183"/>
      <c r="D18" s="183"/>
      <c r="E18" s="183"/>
      <c r="F18" s="104"/>
      <c r="G18" s="101" t="s">
        <v>38</v>
      </c>
      <c r="H18" s="105"/>
      <c r="I18" s="102"/>
    </row>
    <row r="19" spans="1:9" ht="27" customHeight="1" thickBot="1" x14ac:dyDescent="0.35">
      <c r="A19" s="326" t="s">
        <v>44</v>
      </c>
      <c r="B19" s="323" t="s">
        <v>43</v>
      </c>
      <c r="C19" s="183">
        <v>0</v>
      </c>
      <c r="D19" s="183">
        <v>887.5</v>
      </c>
      <c r="E19" s="183">
        <v>887.5</v>
      </c>
      <c r="F19" s="104"/>
      <c r="G19" s="102" t="s">
        <v>33</v>
      </c>
      <c r="H19" s="103">
        <v>288724610</v>
      </c>
      <c r="I19" s="102">
        <v>0</v>
      </c>
    </row>
    <row r="20" spans="1:9" ht="15" thickBot="1" x14ac:dyDescent="0.35">
      <c r="A20" s="322"/>
      <c r="B20" s="325"/>
      <c r="C20" s="183"/>
      <c r="D20" s="183"/>
      <c r="E20" s="183"/>
      <c r="F20" s="104"/>
      <c r="G20" s="101" t="s">
        <v>38</v>
      </c>
      <c r="H20" s="105"/>
      <c r="I20" s="102"/>
    </row>
    <row r="21" spans="1:9" ht="40.200000000000003" customHeight="1" thickBot="1" x14ac:dyDescent="0.35">
      <c r="A21" s="326" t="s">
        <v>45</v>
      </c>
      <c r="B21" s="323" t="s">
        <v>46</v>
      </c>
      <c r="C21" s="183">
        <v>250</v>
      </c>
      <c r="D21" s="183">
        <v>300</v>
      </c>
      <c r="E21" s="183">
        <v>350</v>
      </c>
      <c r="F21" s="104"/>
      <c r="G21" s="102" t="s">
        <v>33</v>
      </c>
      <c r="H21" s="103">
        <v>288724610</v>
      </c>
      <c r="I21" s="102">
        <v>0</v>
      </c>
    </row>
    <row r="22" spans="1:9" ht="15" thickBot="1" x14ac:dyDescent="0.35">
      <c r="A22" s="322"/>
      <c r="B22" s="325"/>
      <c r="C22" s="183"/>
      <c r="D22" s="183"/>
      <c r="E22" s="183"/>
      <c r="F22" s="104"/>
      <c r="G22" s="101" t="s">
        <v>38</v>
      </c>
      <c r="H22" s="103"/>
      <c r="I22" s="102"/>
    </row>
    <row r="23" spans="1:9" ht="15" thickBot="1" x14ac:dyDescent="0.35">
      <c r="A23" s="326" t="s">
        <v>49</v>
      </c>
      <c r="B23" s="323" t="s">
        <v>48</v>
      </c>
      <c r="C23" s="183">
        <v>1560.8</v>
      </c>
      <c r="D23" s="183">
        <v>1638.8</v>
      </c>
      <c r="E23" s="183">
        <v>1720.8</v>
      </c>
      <c r="F23" s="104"/>
      <c r="G23" s="102" t="s">
        <v>33</v>
      </c>
      <c r="H23" s="103">
        <v>306008754</v>
      </c>
      <c r="I23" s="102">
        <v>0</v>
      </c>
    </row>
    <row r="24" spans="1:9" ht="15" thickBot="1" x14ac:dyDescent="0.35">
      <c r="A24" s="322"/>
      <c r="B24" s="325"/>
      <c r="C24" s="183"/>
      <c r="D24" s="183"/>
      <c r="E24" s="183"/>
      <c r="F24" s="104"/>
      <c r="G24" s="101" t="s">
        <v>38</v>
      </c>
      <c r="H24" s="103"/>
      <c r="I24" s="203"/>
    </row>
    <row r="25" spans="1:9" ht="15" thickBot="1" x14ac:dyDescent="0.35">
      <c r="A25" s="17"/>
      <c r="B25" s="21" t="s">
        <v>52</v>
      </c>
      <c r="C25" s="100">
        <f>C9+C14+C17+C21+C23+C19+C11+C12</f>
        <v>11642.1</v>
      </c>
      <c r="D25" s="100">
        <f>D9+D14+D17+D21+D23+D19</f>
        <v>13040</v>
      </c>
      <c r="E25" s="100">
        <f>E9+E14+E17+E21+E23+E19</f>
        <v>13682.699999999997</v>
      </c>
      <c r="F25" s="114"/>
      <c r="G25" s="181"/>
      <c r="H25" s="105"/>
      <c r="I25" s="114"/>
    </row>
    <row r="26" spans="1:9" ht="36.6" customHeight="1" thickBot="1" x14ac:dyDescent="0.35">
      <c r="A26" s="142" t="s">
        <v>51</v>
      </c>
      <c r="B26" s="143" t="s">
        <v>117</v>
      </c>
      <c r="C26" s="147"/>
      <c r="D26" s="147"/>
      <c r="E26" s="147"/>
      <c r="F26" s="147"/>
      <c r="G26" s="204"/>
      <c r="H26" s="205"/>
      <c r="I26" s="147"/>
    </row>
    <row r="27" spans="1:9" ht="27" customHeight="1" thickBot="1" x14ac:dyDescent="0.35">
      <c r="A27" s="159" t="s">
        <v>54</v>
      </c>
      <c r="B27" s="158" t="s">
        <v>53</v>
      </c>
      <c r="C27" s="184">
        <v>1.5</v>
      </c>
      <c r="D27" s="185">
        <v>1.6</v>
      </c>
      <c r="E27" s="185">
        <v>1.7</v>
      </c>
      <c r="F27" s="114"/>
      <c r="G27" s="102" t="s">
        <v>37</v>
      </c>
      <c r="H27" s="103">
        <v>288724610</v>
      </c>
      <c r="I27" s="155" t="s">
        <v>90</v>
      </c>
    </row>
    <row r="28" spans="1:9" ht="16.2" thickBot="1" x14ac:dyDescent="0.35">
      <c r="A28" s="159" t="s">
        <v>55</v>
      </c>
      <c r="B28" s="158" t="s">
        <v>68</v>
      </c>
      <c r="C28" s="184">
        <v>52.4</v>
      </c>
      <c r="D28" s="185">
        <v>55</v>
      </c>
      <c r="E28" s="185">
        <v>57.8</v>
      </c>
      <c r="F28" s="114"/>
      <c r="G28" s="102" t="s">
        <v>37</v>
      </c>
      <c r="H28" s="103">
        <v>288724610</v>
      </c>
      <c r="I28" s="155" t="s">
        <v>90</v>
      </c>
    </row>
    <row r="29" spans="1:9" ht="16.2" thickBot="1" x14ac:dyDescent="0.35">
      <c r="A29" s="174" t="s">
        <v>56</v>
      </c>
      <c r="B29" s="175" t="s">
        <v>69</v>
      </c>
      <c r="C29" s="184">
        <v>89.7</v>
      </c>
      <c r="D29" s="185">
        <v>83.2</v>
      </c>
      <c r="E29" s="185">
        <v>87.3</v>
      </c>
      <c r="F29" s="114"/>
      <c r="G29" s="102" t="s">
        <v>37</v>
      </c>
      <c r="H29" s="23">
        <v>288724610</v>
      </c>
      <c r="I29" s="16">
        <v>0</v>
      </c>
    </row>
    <row r="30" spans="1:9" ht="27" thickBot="1" x14ac:dyDescent="0.35">
      <c r="A30" s="174" t="s">
        <v>57</v>
      </c>
      <c r="B30" s="175" t="s">
        <v>70</v>
      </c>
      <c r="C30" s="185">
        <v>17</v>
      </c>
      <c r="D30" s="185">
        <v>17.899999999999999</v>
      </c>
      <c r="E30" s="135">
        <v>18.7</v>
      </c>
      <c r="F30" s="9"/>
      <c r="G30" s="18" t="s">
        <v>37</v>
      </c>
      <c r="H30" s="23">
        <v>288724610</v>
      </c>
      <c r="I30" s="16" t="s">
        <v>91</v>
      </c>
    </row>
    <row r="31" spans="1:9" ht="16.2" thickBot="1" x14ac:dyDescent="0.35">
      <c r="A31" s="174" t="s">
        <v>58</v>
      </c>
      <c r="B31" s="175" t="s">
        <v>71</v>
      </c>
      <c r="C31" s="185">
        <v>8</v>
      </c>
      <c r="D31" s="185">
        <v>9</v>
      </c>
      <c r="E31" s="135">
        <v>10</v>
      </c>
      <c r="F31" s="9"/>
      <c r="G31" s="18" t="s">
        <v>37</v>
      </c>
      <c r="H31" s="23">
        <v>288724610</v>
      </c>
      <c r="I31" s="16" t="s">
        <v>92</v>
      </c>
    </row>
    <row r="32" spans="1:9" ht="16.2" thickBot="1" x14ac:dyDescent="0.35">
      <c r="A32" s="174" t="s">
        <v>59</v>
      </c>
      <c r="B32" s="175" t="s">
        <v>73</v>
      </c>
      <c r="C32" s="185">
        <v>64.7</v>
      </c>
      <c r="D32" s="185">
        <v>68</v>
      </c>
      <c r="E32" s="135">
        <v>71.3</v>
      </c>
      <c r="F32" s="9"/>
      <c r="G32" s="18" t="s">
        <v>37</v>
      </c>
      <c r="H32" s="23">
        <v>288724610</v>
      </c>
      <c r="I32" s="16" t="s">
        <v>91</v>
      </c>
    </row>
    <row r="33" spans="1:9" ht="16.2" thickBot="1" x14ac:dyDescent="0.35">
      <c r="A33" s="174" t="s">
        <v>60</v>
      </c>
      <c r="B33" s="175" t="s">
        <v>72</v>
      </c>
      <c r="C33" s="185">
        <v>7.8</v>
      </c>
      <c r="D33" s="185">
        <v>32</v>
      </c>
      <c r="E33" s="135">
        <v>34</v>
      </c>
      <c r="F33" s="9"/>
      <c r="G33" s="18" t="s">
        <v>37</v>
      </c>
      <c r="H33" s="23">
        <v>288724610</v>
      </c>
      <c r="I33" s="16" t="s">
        <v>93</v>
      </c>
    </row>
    <row r="34" spans="1:9" ht="16.2" thickBot="1" x14ac:dyDescent="0.35">
      <c r="A34" s="174" t="s">
        <v>61</v>
      </c>
      <c r="B34" s="175" t="s">
        <v>78</v>
      </c>
      <c r="C34" s="185">
        <v>23.5</v>
      </c>
      <c r="D34" s="185">
        <v>24.7</v>
      </c>
      <c r="E34" s="135">
        <v>25.9</v>
      </c>
      <c r="F34" s="9"/>
      <c r="G34" s="18" t="s">
        <v>37</v>
      </c>
      <c r="H34" s="23">
        <v>288724610</v>
      </c>
      <c r="I34" s="16">
        <v>0</v>
      </c>
    </row>
    <row r="35" spans="1:9" ht="27" customHeight="1" thickBot="1" x14ac:dyDescent="0.35">
      <c r="A35" s="159" t="s">
        <v>62</v>
      </c>
      <c r="B35" s="158" t="s">
        <v>74</v>
      </c>
      <c r="C35" s="135">
        <v>25</v>
      </c>
      <c r="D35" s="135">
        <v>26.3</v>
      </c>
      <c r="E35" s="135">
        <v>27.6</v>
      </c>
      <c r="F35" s="9"/>
      <c r="G35" s="18" t="s">
        <v>37</v>
      </c>
      <c r="H35" s="23">
        <v>288724610</v>
      </c>
      <c r="I35" s="16" t="s">
        <v>94</v>
      </c>
    </row>
    <row r="36" spans="1:9" ht="27" customHeight="1" thickBot="1" x14ac:dyDescent="0.35">
      <c r="A36" s="159" t="s">
        <v>63</v>
      </c>
      <c r="B36" s="158" t="s">
        <v>75</v>
      </c>
      <c r="C36" s="135">
        <v>9.1</v>
      </c>
      <c r="D36" s="135">
        <v>9.6999999999999993</v>
      </c>
      <c r="E36" s="135">
        <v>10.1</v>
      </c>
      <c r="F36" s="9"/>
      <c r="G36" s="18" t="s">
        <v>37</v>
      </c>
      <c r="H36" s="23">
        <v>288724610</v>
      </c>
      <c r="I36" s="16" t="s">
        <v>91</v>
      </c>
    </row>
    <row r="37" spans="1:9" ht="27" thickBot="1" x14ac:dyDescent="0.35">
      <c r="A37" s="159" t="s">
        <v>64</v>
      </c>
      <c r="B37" s="175" t="s">
        <v>77</v>
      </c>
      <c r="C37" s="184">
        <v>0.4</v>
      </c>
      <c r="D37" s="184">
        <v>0.5</v>
      </c>
      <c r="E37" s="184">
        <v>0.6</v>
      </c>
      <c r="F37" s="114"/>
      <c r="G37" s="102" t="s">
        <v>37</v>
      </c>
      <c r="H37" s="103">
        <v>288724610</v>
      </c>
      <c r="I37" s="155" t="s">
        <v>94</v>
      </c>
    </row>
    <row r="38" spans="1:9" ht="27" customHeight="1" thickBot="1" x14ac:dyDescent="0.35">
      <c r="A38" s="174" t="s">
        <v>65</v>
      </c>
      <c r="B38" s="175" t="s">
        <v>79</v>
      </c>
      <c r="C38" s="250">
        <v>210.4</v>
      </c>
      <c r="D38" s="184">
        <v>219.2</v>
      </c>
      <c r="E38" s="184">
        <v>230.2</v>
      </c>
      <c r="F38" s="114"/>
      <c r="G38" s="102" t="s">
        <v>37</v>
      </c>
      <c r="H38" s="103">
        <v>288724610</v>
      </c>
      <c r="I38" s="155" t="s">
        <v>93</v>
      </c>
    </row>
    <row r="39" spans="1:9" ht="40.200000000000003" customHeight="1" thickBot="1" x14ac:dyDescent="0.35">
      <c r="A39" s="174" t="s">
        <v>66</v>
      </c>
      <c r="B39" s="175" t="s">
        <v>80</v>
      </c>
      <c r="C39" s="184">
        <v>0</v>
      </c>
      <c r="D39" s="184">
        <v>0.5</v>
      </c>
      <c r="E39" s="184">
        <v>0.6</v>
      </c>
      <c r="F39" s="114"/>
      <c r="G39" s="102" t="s">
        <v>37</v>
      </c>
      <c r="H39" s="103">
        <v>288724610</v>
      </c>
      <c r="I39" s="155" t="s">
        <v>95</v>
      </c>
    </row>
    <row r="40" spans="1:9" ht="16.2" thickBot="1" x14ac:dyDescent="0.35">
      <c r="A40" s="174" t="s">
        <v>67</v>
      </c>
      <c r="B40" s="175" t="s">
        <v>81</v>
      </c>
      <c r="C40" s="186">
        <v>28.4</v>
      </c>
      <c r="D40" s="187">
        <v>31</v>
      </c>
      <c r="E40" s="187">
        <v>32</v>
      </c>
      <c r="F40" s="147"/>
      <c r="G40" s="66" t="s">
        <v>37</v>
      </c>
      <c r="H40" s="146">
        <v>288724610</v>
      </c>
      <c r="I40" s="193" t="s">
        <v>95</v>
      </c>
    </row>
    <row r="41" spans="1:9" ht="27" customHeight="1" thickBot="1" x14ac:dyDescent="0.35">
      <c r="A41" s="174" t="s">
        <v>76</v>
      </c>
      <c r="B41" s="175" t="s">
        <v>82</v>
      </c>
      <c r="C41" s="185">
        <v>29</v>
      </c>
      <c r="D41" s="185">
        <v>29.7</v>
      </c>
      <c r="E41" s="185">
        <v>31.2</v>
      </c>
      <c r="F41" s="114"/>
      <c r="G41" s="102" t="s">
        <v>37</v>
      </c>
      <c r="H41" s="103">
        <v>288724610</v>
      </c>
      <c r="I41" s="155">
        <v>0</v>
      </c>
    </row>
    <row r="42" spans="1:9" ht="27" thickBot="1" x14ac:dyDescent="0.35">
      <c r="A42" s="142" t="s">
        <v>645</v>
      </c>
      <c r="B42" s="206" t="s">
        <v>647</v>
      </c>
      <c r="C42" s="186">
        <v>87.8</v>
      </c>
      <c r="D42" s="187">
        <v>92</v>
      </c>
      <c r="E42" s="187">
        <v>97</v>
      </c>
      <c r="F42" s="147"/>
      <c r="G42" s="66" t="s">
        <v>37</v>
      </c>
      <c r="H42" s="146">
        <v>288724610</v>
      </c>
      <c r="I42" s="193">
        <v>0</v>
      </c>
    </row>
    <row r="43" spans="1:9" ht="16.2" thickBot="1" x14ac:dyDescent="0.35">
      <c r="A43" s="17"/>
      <c r="B43" s="181" t="s">
        <v>83</v>
      </c>
      <c r="C43" s="185">
        <f>C27+C28+C29+C30+C31+C32+C33+C34+C35+C36+C37+C38+C39+C40+C41+C42</f>
        <v>654.69999999999993</v>
      </c>
      <c r="D43" s="185">
        <f>D27+D28+D29+D30+D31+D32+D33+D34+D35+D36+D37+D38+D39+D40+D41+D42</f>
        <v>700.30000000000007</v>
      </c>
      <c r="E43" s="185">
        <f>E27+E28+E29+E30+E31+E32+E33+E34+E35+E36+E37+E38+E39+E40+E41</f>
        <v>639.00000000000011</v>
      </c>
      <c r="F43" s="114"/>
      <c r="G43" s="102"/>
      <c r="H43" s="103"/>
      <c r="I43" s="155"/>
    </row>
    <row r="44" spans="1:9" ht="16.2" thickBot="1" x14ac:dyDescent="0.35">
      <c r="A44" s="17"/>
      <c r="B44" s="113" t="s">
        <v>501</v>
      </c>
      <c r="C44" s="207">
        <f>C25+C43</f>
        <v>12296.800000000001</v>
      </c>
      <c r="D44" s="207">
        <f t="shared" ref="D44:E44" si="5">D25+D43</f>
        <v>13740.3</v>
      </c>
      <c r="E44" s="207">
        <f t="shared" si="5"/>
        <v>14321.699999999997</v>
      </c>
      <c r="F44" s="114"/>
      <c r="G44" s="181"/>
      <c r="H44" s="105"/>
      <c r="I44" s="103"/>
    </row>
    <row r="45" spans="1:9" ht="15.6" x14ac:dyDescent="0.3">
      <c r="A45" s="22"/>
      <c r="B45" s="208"/>
      <c r="C45" s="212"/>
      <c r="D45" s="212"/>
      <c r="E45" s="212"/>
      <c r="F45" s="209"/>
      <c r="G45" s="210"/>
      <c r="H45" s="213"/>
      <c r="I45" s="214"/>
    </row>
    <row r="46" spans="1:9" ht="15.6" x14ac:dyDescent="0.3">
      <c r="A46" s="22"/>
      <c r="B46" s="208"/>
      <c r="C46" s="212"/>
      <c r="D46" s="212"/>
      <c r="E46" s="212"/>
      <c r="F46" s="209"/>
      <c r="G46" s="210"/>
      <c r="H46" s="213"/>
      <c r="I46" s="214"/>
    </row>
    <row r="47" spans="1:9" ht="15.6" x14ac:dyDescent="0.3">
      <c r="A47" s="22"/>
      <c r="B47" s="208"/>
      <c r="C47" s="212"/>
      <c r="D47" s="212"/>
      <c r="E47" s="212"/>
      <c r="F47" s="209"/>
      <c r="G47" s="210"/>
      <c r="H47" s="213"/>
      <c r="I47" s="214"/>
    </row>
    <row r="48" spans="1:9" x14ac:dyDescent="0.3">
      <c r="A48" s="22"/>
      <c r="B48" s="208"/>
      <c r="C48" s="209"/>
      <c r="D48" s="209"/>
      <c r="E48" s="209"/>
      <c r="F48" s="209"/>
      <c r="G48" s="210"/>
      <c r="H48" s="209"/>
      <c r="I48" s="209"/>
    </row>
    <row r="49" spans="1:9" ht="15" thickBot="1" x14ac:dyDescent="0.35">
      <c r="A49" s="46" t="s">
        <v>602</v>
      </c>
      <c r="B49" s="138"/>
      <c r="C49" s="46"/>
      <c r="D49" s="46"/>
      <c r="E49" s="46"/>
      <c r="F49" s="47"/>
      <c r="G49" s="48"/>
      <c r="H49" s="15"/>
      <c r="I49" s="15"/>
    </row>
    <row r="50" spans="1:9" ht="57.6" customHeight="1" thickBot="1" x14ac:dyDescent="0.35">
      <c r="A50" s="49" t="s">
        <v>5</v>
      </c>
      <c r="B50" s="50" t="s">
        <v>230</v>
      </c>
      <c r="C50" s="50" t="s">
        <v>24</v>
      </c>
      <c r="D50" s="50" t="s">
        <v>25</v>
      </c>
      <c r="E50" s="50" t="s">
        <v>26</v>
      </c>
      <c r="F50" s="50" t="s">
        <v>6</v>
      </c>
      <c r="G50" s="50" t="s">
        <v>32</v>
      </c>
      <c r="H50" s="50" t="s">
        <v>27</v>
      </c>
      <c r="I50" s="50" t="s">
        <v>50</v>
      </c>
    </row>
    <row r="51" spans="1:9" ht="15" thickBot="1" x14ac:dyDescent="0.35">
      <c r="A51" s="51">
        <v>1</v>
      </c>
      <c r="B51" s="52">
        <v>2</v>
      </c>
      <c r="C51" s="52">
        <v>3</v>
      </c>
      <c r="D51" s="52">
        <v>4</v>
      </c>
      <c r="E51" s="52">
        <v>5</v>
      </c>
      <c r="F51" s="52">
        <v>6</v>
      </c>
      <c r="G51" s="52">
        <v>7</v>
      </c>
      <c r="H51" s="52">
        <v>8</v>
      </c>
      <c r="I51" s="52">
        <v>9</v>
      </c>
    </row>
    <row r="52" spans="1:9" ht="27" thickBot="1" x14ac:dyDescent="0.35">
      <c r="A52" s="92" t="s">
        <v>30</v>
      </c>
      <c r="B52" s="93" t="s">
        <v>115</v>
      </c>
      <c r="C52" s="94"/>
      <c r="D52" s="94"/>
      <c r="E52" s="94"/>
      <c r="F52" s="95" t="s">
        <v>96</v>
      </c>
      <c r="G52" s="93"/>
      <c r="H52" s="94"/>
      <c r="I52" s="94"/>
    </row>
    <row r="53" spans="1:9" ht="40.200000000000003" thickBot="1" x14ac:dyDescent="0.35">
      <c r="A53" s="96" t="s">
        <v>29</v>
      </c>
      <c r="B53" s="97" t="s">
        <v>116</v>
      </c>
      <c r="C53" s="98"/>
      <c r="D53" s="98"/>
      <c r="E53" s="98"/>
      <c r="F53" s="99" t="s">
        <v>97</v>
      </c>
      <c r="G53" s="97"/>
      <c r="H53" s="98"/>
      <c r="I53" s="98"/>
    </row>
    <row r="54" spans="1:9" ht="15" customHeight="1" thickBot="1" x14ac:dyDescent="0.35">
      <c r="A54" s="295" t="s">
        <v>98</v>
      </c>
      <c r="B54" s="300" t="s">
        <v>102</v>
      </c>
      <c r="C54" s="100">
        <f t="shared" ref="C54:E58" si="6">C74+C80+C61</f>
        <v>443.3</v>
      </c>
      <c r="D54" s="100">
        <f t="shared" si="6"/>
        <v>0</v>
      </c>
      <c r="E54" s="100">
        <f t="shared" si="6"/>
        <v>0</v>
      </c>
      <c r="F54" s="53" t="s">
        <v>101</v>
      </c>
      <c r="G54" s="102" t="s">
        <v>33</v>
      </c>
      <c r="H54" s="103">
        <v>288724610</v>
      </c>
      <c r="I54" s="102">
        <v>0</v>
      </c>
    </row>
    <row r="55" spans="1:9" ht="14.4" customHeight="1" thickBot="1" x14ac:dyDescent="0.35">
      <c r="A55" s="295"/>
      <c r="B55" s="301"/>
      <c r="C55" s="100">
        <f t="shared" si="6"/>
        <v>421.8</v>
      </c>
      <c r="D55" s="101">
        <f t="shared" si="6"/>
        <v>822.9</v>
      </c>
      <c r="E55" s="101">
        <f t="shared" si="6"/>
        <v>3949.9</v>
      </c>
      <c r="F55" s="104"/>
      <c r="G55" s="102" t="s">
        <v>36</v>
      </c>
      <c r="H55" s="105"/>
      <c r="I55" s="102"/>
    </row>
    <row r="56" spans="1:9" ht="15" thickBot="1" x14ac:dyDescent="0.35">
      <c r="A56" s="295"/>
      <c r="B56" s="301"/>
      <c r="C56" s="101">
        <f t="shared" si="6"/>
        <v>0</v>
      </c>
      <c r="D56" s="101">
        <f t="shared" si="6"/>
        <v>0</v>
      </c>
      <c r="E56" s="101">
        <f t="shared" si="6"/>
        <v>0</v>
      </c>
      <c r="F56" s="104"/>
      <c r="G56" s="102" t="s">
        <v>99</v>
      </c>
      <c r="H56" s="105"/>
      <c r="I56" s="102"/>
    </row>
    <row r="57" spans="1:9" ht="15" thickBot="1" x14ac:dyDescent="0.35">
      <c r="A57" s="295"/>
      <c r="B57" s="301"/>
      <c r="C57" s="100">
        <f t="shared" si="6"/>
        <v>527</v>
      </c>
      <c r="D57" s="101">
        <f t="shared" si="6"/>
        <v>0</v>
      </c>
      <c r="E57" s="101">
        <f t="shared" si="6"/>
        <v>0</v>
      </c>
      <c r="F57" s="104"/>
      <c r="G57" s="102" t="s">
        <v>34</v>
      </c>
      <c r="H57" s="105"/>
      <c r="I57" s="102"/>
    </row>
    <row r="58" spans="1:9" ht="15" thickBot="1" x14ac:dyDescent="0.35">
      <c r="A58" s="295"/>
      <c r="B58" s="301"/>
      <c r="C58" s="100">
        <f t="shared" si="6"/>
        <v>473</v>
      </c>
      <c r="D58" s="100">
        <f>D78+D84+D65</f>
        <v>3143</v>
      </c>
      <c r="E58" s="101">
        <f t="shared" si="6"/>
        <v>0</v>
      </c>
      <c r="F58" s="104"/>
      <c r="G58" s="102" t="s">
        <v>100</v>
      </c>
      <c r="H58" s="105"/>
      <c r="I58" s="102"/>
    </row>
    <row r="59" spans="1:9" ht="15" thickBot="1" x14ac:dyDescent="0.35">
      <c r="A59" s="295"/>
      <c r="B59" s="301"/>
      <c r="C59" s="100">
        <f>C72*1</f>
        <v>59.3</v>
      </c>
      <c r="D59" s="100">
        <f t="shared" ref="D59:E59" si="7">D72*1</f>
        <v>0</v>
      </c>
      <c r="E59" s="100">
        <f t="shared" si="7"/>
        <v>0</v>
      </c>
      <c r="F59" s="104"/>
      <c r="G59" s="102" t="s">
        <v>662</v>
      </c>
      <c r="H59" s="105"/>
      <c r="I59" s="102"/>
    </row>
    <row r="60" spans="1:9" ht="15" thickBot="1" x14ac:dyDescent="0.35">
      <c r="A60" s="296"/>
      <c r="B60" s="302"/>
      <c r="C60" s="116">
        <f>SUM(C54:C59)</f>
        <v>1924.3999999999999</v>
      </c>
      <c r="D60" s="116">
        <f>SUM(D54:D59)</f>
        <v>3965.9</v>
      </c>
      <c r="E60" s="116">
        <f t="shared" ref="E60" si="8">SUM(E54:E59)</f>
        <v>3949.9</v>
      </c>
      <c r="F60" s="108"/>
      <c r="G60" s="107" t="s">
        <v>38</v>
      </c>
      <c r="H60" s="109"/>
      <c r="I60" s="110"/>
    </row>
    <row r="61" spans="1:9" ht="15" customHeight="1" thickBot="1" x14ac:dyDescent="0.35">
      <c r="A61" s="294"/>
      <c r="B61" s="297" t="s">
        <v>550</v>
      </c>
      <c r="C61" s="144">
        <v>440</v>
      </c>
      <c r="D61" s="66"/>
      <c r="E61" s="66"/>
      <c r="F61" s="145"/>
      <c r="G61" s="66" t="s">
        <v>33</v>
      </c>
      <c r="H61" s="146">
        <v>304929400</v>
      </c>
      <c r="I61" s="66"/>
    </row>
    <row r="62" spans="1:9" ht="15" thickBot="1" x14ac:dyDescent="0.35">
      <c r="A62" s="295"/>
      <c r="B62" s="298"/>
      <c r="C62" s="102"/>
      <c r="D62" s="102"/>
      <c r="E62" s="102"/>
      <c r="F62" s="104"/>
      <c r="G62" s="102" t="s">
        <v>36</v>
      </c>
      <c r="H62" s="105"/>
      <c r="I62" s="102"/>
    </row>
    <row r="63" spans="1:9" ht="15" thickBot="1" x14ac:dyDescent="0.35">
      <c r="A63" s="295"/>
      <c r="B63" s="298"/>
      <c r="C63" s="102"/>
      <c r="D63" s="102"/>
      <c r="E63" s="102"/>
      <c r="F63" s="104"/>
      <c r="G63" s="102" t="s">
        <v>99</v>
      </c>
      <c r="H63" s="105"/>
      <c r="I63" s="102"/>
    </row>
    <row r="64" spans="1:9" ht="15" thickBot="1" x14ac:dyDescent="0.35">
      <c r="A64" s="295"/>
      <c r="B64" s="298"/>
      <c r="C64" s="102"/>
      <c r="D64" s="102"/>
      <c r="E64" s="102"/>
      <c r="F64" s="104"/>
      <c r="G64" s="102" t="s">
        <v>34</v>
      </c>
      <c r="H64" s="105"/>
      <c r="I64" s="102"/>
    </row>
    <row r="65" spans="1:10" ht="15" thickBot="1" x14ac:dyDescent="0.35">
      <c r="A65" s="295"/>
      <c r="B65" s="298"/>
      <c r="C65" s="102"/>
      <c r="D65" s="102"/>
      <c r="E65" s="102"/>
      <c r="F65" s="104"/>
      <c r="G65" s="102" t="s">
        <v>100</v>
      </c>
      <c r="H65" s="105"/>
      <c r="I65" s="102"/>
    </row>
    <row r="66" spans="1:10" ht="15" thickBot="1" x14ac:dyDescent="0.35">
      <c r="A66" s="296"/>
      <c r="B66" s="299"/>
      <c r="C66" s="112">
        <f>SUM(C61:C65)</f>
        <v>440</v>
      </c>
      <c r="D66" s="110">
        <f t="shared" ref="D66:E66" si="9">SUM(D61:D65)</f>
        <v>0</v>
      </c>
      <c r="E66" s="110">
        <f t="shared" si="9"/>
        <v>0</v>
      </c>
      <c r="F66" s="108"/>
      <c r="G66" s="107" t="s">
        <v>38</v>
      </c>
      <c r="H66" s="109"/>
      <c r="I66" s="110"/>
    </row>
    <row r="67" spans="1:10" ht="15" customHeight="1" thickBot="1" x14ac:dyDescent="0.35">
      <c r="A67" s="288"/>
      <c r="B67" s="297" t="s">
        <v>664</v>
      </c>
      <c r="C67" s="191"/>
      <c r="D67" s="216"/>
      <c r="E67" s="216"/>
      <c r="F67" s="217"/>
      <c r="G67" s="216" t="s">
        <v>33</v>
      </c>
      <c r="H67" s="234">
        <v>288724610</v>
      </c>
      <c r="I67" s="216"/>
      <c r="J67" s="160"/>
    </row>
    <row r="68" spans="1:10" ht="15" thickBot="1" x14ac:dyDescent="0.35">
      <c r="A68" s="289"/>
      <c r="B68" s="298"/>
      <c r="C68" s="191"/>
      <c r="D68" s="216"/>
      <c r="E68" s="216"/>
      <c r="F68" s="217"/>
      <c r="G68" s="216" t="s">
        <v>36</v>
      </c>
      <c r="H68" s="218"/>
      <c r="I68" s="216"/>
    </row>
    <row r="69" spans="1:10" ht="15" thickBot="1" x14ac:dyDescent="0.35">
      <c r="A69" s="289"/>
      <c r="B69" s="298"/>
      <c r="C69" s="191"/>
      <c r="D69" s="216"/>
      <c r="E69" s="216"/>
      <c r="F69" s="217"/>
      <c r="G69" s="216" t="s">
        <v>99</v>
      </c>
      <c r="H69" s="218"/>
      <c r="I69" s="216"/>
    </row>
    <row r="70" spans="1:10" ht="15" thickBot="1" x14ac:dyDescent="0.35">
      <c r="A70" s="289"/>
      <c r="B70" s="298"/>
      <c r="C70" s="191"/>
      <c r="D70" s="216"/>
      <c r="E70" s="216"/>
      <c r="F70" s="217"/>
      <c r="G70" s="216" t="s">
        <v>34</v>
      </c>
      <c r="H70" s="218"/>
      <c r="I70" s="216"/>
    </row>
    <row r="71" spans="1:10" ht="15" thickBot="1" x14ac:dyDescent="0.35">
      <c r="A71" s="289"/>
      <c r="B71" s="298"/>
      <c r="C71" s="191"/>
      <c r="D71" s="216"/>
      <c r="E71" s="216"/>
      <c r="F71" s="217"/>
      <c r="G71" s="216" t="s">
        <v>100</v>
      </c>
      <c r="H71" s="218"/>
      <c r="I71" s="216"/>
    </row>
    <row r="72" spans="1:10" ht="15" thickBot="1" x14ac:dyDescent="0.35">
      <c r="A72" s="289"/>
      <c r="B72" s="298"/>
      <c r="C72" s="191">
        <v>59.3</v>
      </c>
      <c r="D72" s="216"/>
      <c r="E72" s="216"/>
      <c r="F72" s="217"/>
      <c r="G72" s="216" t="s">
        <v>662</v>
      </c>
      <c r="H72" s="218"/>
      <c r="I72" s="216"/>
      <c r="J72" s="160"/>
    </row>
    <row r="73" spans="1:10" ht="15" customHeight="1" thickBot="1" x14ac:dyDescent="0.35">
      <c r="A73" s="290"/>
      <c r="B73" s="299"/>
      <c r="C73" s="112">
        <f>C67+C68+C69+C70+C71+C72</f>
        <v>59.3</v>
      </c>
      <c r="D73" s="112">
        <f t="shared" ref="D73:E73" si="10">D67+D68+D69+D70+D71+D72</f>
        <v>0</v>
      </c>
      <c r="E73" s="112">
        <f t="shared" si="10"/>
        <v>0</v>
      </c>
      <c r="F73" s="108"/>
      <c r="G73" s="107"/>
      <c r="H73" s="109"/>
      <c r="I73" s="110"/>
    </row>
    <row r="74" spans="1:10" ht="15" customHeight="1" thickBot="1" x14ac:dyDescent="0.35">
      <c r="A74" s="294"/>
      <c r="B74" s="297" t="s">
        <v>515</v>
      </c>
      <c r="C74" s="102">
        <v>3.3</v>
      </c>
      <c r="D74" s="102">
        <v>0</v>
      </c>
      <c r="E74" s="102">
        <v>0</v>
      </c>
      <c r="F74" s="53"/>
      <c r="G74" s="102" t="s">
        <v>33</v>
      </c>
      <c r="H74" s="103">
        <v>288724610</v>
      </c>
      <c r="I74" s="102">
        <v>0</v>
      </c>
    </row>
    <row r="75" spans="1:10" ht="15" thickBot="1" x14ac:dyDescent="0.35">
      <c r="A75" s="295"/>
      <c r="B75" s="298"/>
      <c r="C75" s="102">
        <v>159.80000000000001</v>
      </c>
      <c r="D75" s="102">
        <v>0</v>
      </c>
      <c r="E75" s="102">
        <v>0</v>
      </c>
      <c r="F75" s="104"/>
      <c r="G75" s="102" t="s">
        <v>36</v>
      </c>
      <c r="H75" s="105"/>
      <c r="I75" s="102"/>
    </row>
    <row r="76" spans="1:10" ht="15" thickBot="1" x14ac:dyDescent="0.35">
      <c r="A76" s="295"/>
      <c r="B76" s="298"/>
      <c r="C76" s="102"/>
      <c r="D76" s="102"/>
      <c r="E76" s="102"/>
      <c r="F76" s="104"/>
      <c r="G76" s="102" t="s">
        <v>99</v>
      </c>
      <c r="H76" s="105"/>
      <c r="I76" s="102"/>
    </row>
    <row r="77" spans="1:10" ht="15" thickBot="1" x14ac:dyDescent="0.35">
      <c r="A77" s="295"/>
      <c r="B77" s="298"/>
      <c r="C77" s="111">
        <v>527</v>
      </c>
      <c r="D77" s="102">
        <v>0</v>
      </c>
      <c r="E77" s="102">
        <v>0</v>
      </c>
      <c r="F77" s="104"/>
      <c r="G77" s="102" t="s">
        <v>34</v>
      </c>
      <c r="H77" s="105"/>
      <c r="I77" s="102"/>
    </row>
    <row r="78" spans="1:10" ht="15" thickBot="1" x14ac:dyDescent="0.35">
      <c r="A78" s="295"/>
      <c r="B78" s="298"/>
      <c r="C78" s="102"/>
      <c r="D78" s="102"/>
      <c r="E78" s="102"/>
      <c r="F78" s="104"/>
      <c r="G78" s="102" t="s">
        <v>100</v>
      </c>
      <c r="H78" s="105"/>
      <c r="I78" s="102"/>
    </row>
    <row r="79" spans="1:10" ht="15" customHeight="1" thickBot="1" x14ac:dyDescent="0.35">
      <c r="A79" s="296"/>
      <c r="B79" s="299"/>
      <c r="C79" s="110">
        <f>SUM(C74:C78)</f>
        <v>690.1</v>
      </c>
      <c r="D79" s="110">
        <f>SUM(D74:D78)</f>
        <v>0</v>
      </c>
      <c r="E79" s="110">
        <f>SUM(E74:E78)</f>
        <v>0</v>
      </c>
      <c r="F79" s="108"/>
      <c r="G79" s="107" t="s">
        <v>38</v>
      </c>
      <c r="H79" s="109"/>
      <c r="I79" s="110"/>
    </row>
    <row r="80" spans="1:10" ht="15" customHeight="1" thickBot="1" x14ac:dyDescent="0.35">
      <c r="A80" s="295"/>
      <c r="B80" s="297" t="s">
        <v>608</v>
      </c>
      <c r="C80" s="102"/>
      <c r="D80" s="102"/>
      <c r="E80" s="102"/>
      <c r="F80" s="53"/>
      <c r="G80" s="102" t="s">
        <v>33</v>
      </c>
      <c r="H80" s="103">
        <v>288724610</v>
      </c>
      <c r="I80" s="102">
        <v>0</v>
      </c>
    </row>
    <row r="81" spans="1:10" ht="15" thickBot="1" x14ac:dyDescent="0.35">
      <c r="A81" s="295"/>
      <c r="B81" s="298"/>
      <c r="C81" s="111">
        <v>262</v>
      </c>
      <c r="D81" s="102">
        <v>822.9</v>
      </c>
      <c r="E81" s="102">
        <v>3949.9</v>
      </c>
      <c r="F81" s="104"/>
      <c r="G81" s="102" t="s">
        <v>36</v>
      </c>
      <c r="H81" s="105"/>
      <c r="I81" s="102"/>
    </row>
    <row r="82" spans="1:10" ht="15" thickBot="1" x14ac:dyDescent="0.35">
      <c r="A82" s="295"/>
      <c r="B82" s="298"/>
      <c r="C82" s="102"/>
      <c r="D82" s="102"/>
      <c r="E82" s="102"/>
      <c r="F82" s="104"/>
      <c r="G82" s="102" t="s">
        <v>99</v>
      </c>
      <c r="H82" s="105"/>
      <c r="I82" s="102"/>
    </row>
    <row r="83" spans="1:10" ht="15" thickBot="1" x14ac:dyDescent="0.35">
      <c r="A83" s="295"/>
      <c r="B83" s="298"/>
      <c r="C83" s="102"/>
      <c r="D83" s="102"/>
      <c r="E83" s="102"/>
      <c r="F83" s="104"/>
      <c r="G83" s="102" t="s">
        <v>34</v>
      </c>
      <c r="H83" s="105"/>
      <c r="I83" s="102"/>
    </row>
    <row r="84" spans="1:10" ht="15" thickBot="1" x14ac:dyDescent="0.35">
      <c r="A84" s="295"/>
      <c r="B84" s="298"/>
      <c r="C84" s="191">
        <v>473</v>
      </c>
      <c r="D84" s="111">
        <v>3143</v>
      </c>
      <c r="E84" s="102"/>
      <c r="F84" s="104"/>
      <c r="G84" s="102" t="s">
        <v>100</v>
      </c>
      <c r="H84" s="105"/>
      <c r="I84" s="102"/>
      <c r="J84" s="219"/>
    </row>
    <row r="85" spans="1:10" ht="15" thickBot="1" x14ac:dyDescent="0.35">
      <c r="A85" s="296"/>
      <c r="B85" s="299"/>
      <c r="C85" s="112">
        <f>SUM(C80:C84)</f>
        <v>735</v>
      </c>
      <c r="D85" s="112">
        <f t="shared" ref="D85:E85" si="11">SUM(D80:D84)</f>
        <v>3965.9</v>
      </c>
      <c r="E85" s="112">
        <f t="shared" si="11"/>
        <v>3949.9</v>
      </c>
      <c r="F85" s="108"/>
      <c r="G85" s="107" t="s">
        <v>38</v>
      </c>
      <c r="H85" s="109"/>
      <c r="I85" s="110"/>
    </row>
    <row r="86" spans="1:10" ht="15" customHeight="1" thickBot="1" x14ac:dyDescent="0.35">
      <c r="A86" s="295" t="s">
        <v>40</v>
      </c>
      <c r="B86" s="300" t="s">
        <v>104</v>
      </c>
      <c r="C86" s="101">
        <f>C93*1</f>
        <v>91.1</v>
      </c>
      <c r="D86" s="101">
        <f t="shared" ref="D86:E90" si="12">D93*1</f>
        <v>14.8</v>
      </c>
      <c r="E86" s="101">
        <f t="shared" si="12"/>
        <v>0</v>
      </c>
      <c r="F86" s="53" t="s">
        <v>103</v>
      </c>
      <c r="G86" s="102" t="s">
        <v>33</v>
      </c>
      <c r="H86" s="103"/>
      <c r="I86" s="102"/>
      <c r="J86" s="160"/>
    </row>
    <row r="87" spans="1:10" ht="15" thickBot="1" x14ac:dyDescent="0.35">
      <c r="A87" s="295"/>
      <c r="B87" s="301"/>
      <c r="C87" s="101">
        <f>C94*1</f>
        <v>0</v>
      </c>
      <c r="D87" s="101">
        <f t="shared" si="12"/>
        <v>0</v>
      </c>
      <c r="E87" s="101">
        <f t="shared" si="12"/>
        <v>0</v>
      </c>
      <c r="F87" s="104"/>
      <c r="G87" s="102" t="s">
        <v>36</v>
      </c>
      <c r="H87" s="105"/>
      <c r="I87" s="102"/>
    </row>
    <row r="88" spans="1:10" ht="15" thickBot="1" x14ac:dyDescent="0.35">
      <c r="A88" s="295"/>
      <c r="B88" s="301"/>
      <c r="C88" s="101">
        <f>C95*1</f>
        <v>0</v>
      </c>
      <c r="D88" s="101">
        <f t="shared" si="12"/>
        <v>0</v>
      </c>
      <c r="E88" s="101">
        <f t="shared" si="12"/>
        <v>0</v>
      </c>
      <c r="F88" s="104"/>
      <c r="G88" s="102" t="s">
        <v>99</v>
      </c>
      <c r="H88" s="105"/>
      <c r="I88" s="102"/>
    </row>
    <row r="89" spans="1:10" ht="15" thickBot="1" x14ac:dyDescent="0.35">
      <c r="A89" s="295"/>
      <c r="B89" s="301"/>
      <c r="C89" s="101">
        <f>C96*1</f>
        <v>0</v>
      </c>
      <c r="D89" s="101">
        <f t="shared" si="12"/>
        <v>0</v>
      </c>
      <c r="E89" s="101">
        <f t="shared" si="12"/>
        <v>0</v>
      </c>
      <c r="F89" s="104"/>
      <c r="G89" s="102" t="s">
        <v>34</v>
      </c>
      <c r="H89" s="105"/>
      <c r="I89" s="102"/>
    </row>
    <row r="90" spans="1:10" ht="15" thickBot="1" x14ac:dyDescent="0.35">
      <c r="A90" s="295"/>
      <c r="B90" s="301"/>
      <c r="C90" s="101">
        <f>C97*1</f>
        <v>0</v>
      </c>
      <c r="D90" s="101">
        <f t="shared" si="12"/>
        <v>0</v>
      </c>
      <c r="E90" s="101">
        <f t="shared" si="12"/>
        <v>0</v>
      </c>
      <c r="F90" s="104"/>
      <c r="G90" s="102" t="s">
        <v>100</v>
      </c>
      <c r="H90" s="105"/>
      <c r="I90" s="102"/>
    </row>
    <row r="91" spans="1:10" ht="15" thickBot="1" x14ac:dyDescent="0.35">
      <c r="A91" s="295"/>
      <c r="B91" s="301"/>
      <c r="C91" s="229">
        <f>C104*1</f>
        <v>27</v>
      </c>
      <c r="D91" s="229">
        <f t="shared" ref="D91:E91" si="13">D104*1</f>
        <v>0</v>
      </c>
      <c r="E91" s="229">
        <f t="shared" si="13"/>
        <v>0</v>
      </c>
      <c r="F91" s="104"/>
      <c r="G91" s="102" t="s">
        <v>662</v>
      </c>
      <c r="H91" s="105"/>
      <c r="I91" s="102"/>
    </row>
    <row r="92" spans="1:10" ht="15" thickBot="1" x14ac:dyDescent="0.35">
      <c r="A92" s="296"/>
      <c r="B92" s="302"/>
      <c r="C92" s="107">
        <f>SUM(C86:C91)</f>
        <v>118.1</v>
      </c>
      <c r="D92" s="107">
        <f t="shared" ref="D92:E92" si="14">SUM(D86:D91)</f>
        <v>14.8</v>
      </c>
      <c r="E92" s="107">
        <f t="shared" si="14"/>
        <v>0</v>
      </c>
      <c r="F92" s="108"/>
      <c r="G92" s="107" t="s">
        <v>38</v>
      </c>
      <c r="H92" s="109"/>
      <c r="I92" s="110"/>
    </row>
    <row r="93" spans="1:10" ht="24.6" thickBot="1" x14ac:dyDescent="0.35">
      <c r="A93" s="295"/>
      <c r="B93" s="318" t="s">
        <v>609</v>
      </c>
      <c r="C93" s="102">
        <v>91.1</v>
      </c>
      <c r="D93" s="102">
        <v>14.8</v>
      </c>
      <c r="E93" s="102"/>
      <c r="F93" s="53"/>
      <c r="G93" s="102" t="s">
        <v>33</v>
      </c>
      <c r="H93" s="103" t="s">
        <v>689</v>
      </c>
      <c r="I93" s="102"/>
      <c r="J93" s="220"/>
    </row>
    <row r="94" spans="1:10" ht="15" customHeight="1" thickBot="1" x14ac:dyDescent="0.35">
      <c r="A94" s="295"/>
      <c r="B94" s="319"/>
      <c r="C94" s="102"/>
      <c r="D94" s="102"/>
      <c r="E94" s="102"/>
      <c r="F94" s="104"/>
      <c r="G94" s="102" t="s">
        <v>36</v>
      </c>
      <c r="H94" s="105"/>
      <c r="I94" s="102"/>
    </row>
    <row r="95" spans="1:10" ht="15" customHeight="1" thickBot="1" x14ac:dyDescent="0.35">
      <c r="A95" s="295"/>
      <c r="B95" s="319"/>
      <c r="C95" s="102"/>
      <c r="D95" s="102"/>
      <c r="E95" s="102"/>
      <c r="F95" s="104"/>
      <c r="G95" s="102" t="s">
        <v>99</v>
      </c>
      <c r="H95" s="105"/>
      <c r="I95" s="102"/>
    </row>
    <row r="96" spans="1:10" ht="15" thickBot="1" x14ac:dyDescent="0.35">
      <c r="A96" s="295"/>
      <c r="B96" s="319"/>
      <c r="C96" s="102"/>
      <c r="D96" s="102"/>
      <c r="E96" s="102"/>
      <c r="F96" s="104"/>
      <c r="G96" s="102" t="s">
        <v>34</v>
      </c>
      <c r="H96" s="105"/>
      <c r="I96" s="102"/>
    </row>
    <row r="97" spans="1:10" ht="15" thickBot="1" x14ac:dyDescent="0.35">
      <c r="A97" s="295"/>
      <c r="B97" s="319"/>
      <c r="C97" s="102"/>
      <c r="D97" s="102"/>
      <c r="E97" s="102"/>
      <c r="F97" s="104"/>
      <c r="G97" s="102" t="s">
        <v>100</v>
      </c>
      <c r="H97" s="105"/>
      <c r="I97" s="102"/>
    </row>
    <row r="98" spans="1:10" ht="15" thickBot="1" x14ac:dyDescent="0.35">
      <c r="A98" s="296"/>
      <c r="B98" s="320"/>
      <c r="C98" s="110">
        <f>SUM(C93:C97)</f>
        <v>91.1</v>
      </c>
      <c r="D98" s="110">
        <f t="shared" ref="D98:E98" si="15">SUM(D93:D97)</f>
        <v>14.8</v>
      </c>
      <c r="E98" s="110">
        <f t="shared" si="15"/>
        <v>0</v>
      </c>
      <c r="F98" s="108"/>
      <c r="G98" s="107" t="s">
        <v>38</v>
      </c>
      <c r="H98" s="109"/>
      <c r="I98" s="110"/>
    </row>
    <row r="99" spans="1:10" ht="15" customHeight="1" thickBot="1" x14ac:dyDescent="0.35">
      <c r="A99" s="288"/>
      <c r="B99" s="297" t="s">
        <v>665</v>
      </c>
      <c r="C99" s="216"/>
      <c r="D99" s="216"/>
      <c r="E99" s="216"/>
      <c r="F99" s="217"/>
      <c r="G99" s="216" t="s">
        <v>33</v>
      </c>
      <c r="H99" s="234">
        <v>288724610</v>
      </c>
      <c r="I99" s="216">
        <v>0</v>
      </c>
      <c r="J99" s="160"/>
    </row>
    <row r="100" spans="1:10" ht="15" thickBot="1" x14ac:dyDescent="0.35">
      <c r="A100" s="289"/>
      <c r="B100" s="298"/>
      <c r="C100" s="216"/>
      <c r="D100" s="216"/>
      <c r="E100" s="216"/>
      <c r="F100" s="217"/>
      <c r="G100" s="216" t="s">
        <v>36</v>
      </c>
      <c r="H100" s="218"/>
      <c r="I100" s="216"/>
    </row>
    <row r="101" spans="1:10" ht="15" customHeight="1" thickBot="1" x14ac:dyDescent="0.35">
      <c r="A101" s="289"/>
      <c r="B101" s="298"/>
      <c r="C101" s="216"/>
      <c r="D101" s="216"/>
      <c r="E101" s="216"/>
      <c r="F101" s="217"/>
      <c r="G101" s="216" t="s">
        <v>99</v>
      </c>
      <c r="H101" s="218"/>
      <c r="I101" s="216"/>
    </row>
    <row r="102" spans="1:10" ht="15" thickBot="1" x14ac:dyDescent="0.35">
      <c r="A102" s="289"/>
      <c r="B102" s="298"/>
      <c r="C102" s="216"/>
      <c r="D102" s="216"/>
      <c r="E102" s="216"/>
      <c r="F102" s="217"/>
      <c r="G102" s="216" t="s">
        <v>34</v>
      </c>
      <c r="H102" s="218"/>
      <c r="I102" s="216"/>
    </row>
    <row r="103" spans="1:10" ht="15" thickBot="1" x14ac:dyDescent="0.35">
      <c r="A103" s="289"/>
      <c r="B103" s="298"/>
      <c r="C103" s="216"/>
      <c r="D103" s="216"/>
      <c r="E103" s="216"/>
      <c r="F103" s="217"/>
      <c r="G103" s="216" t="s">
        <v>100</v>
      </c>
      <c r="H103" s="218"/>
      <c r="I103" s="216"/>
    </row>
    <row r="104" spans="1:10" ht="15" thickBot="1" x14ac:dyDescent="0.35">
      <c r="A104" s="289"/>
      <c r="B104" s="298"/>
      <c r="C104" s="191">
        <v>27</v>
      </c>
      <c r="D104" s="216"/>
      <c r="E104" s="216"/>
      <c r="F104" s="217"/>
      <c r="G104" s="216" t="s">
        <v>662</v>
      </c>
      <c r="H104" s="218"/>
      <c r="I104" s="216"/>
      <c r="J104" s="160"/>
    </row>
    <row r="105" spans="1:10" ht="15" thickBot="1" x14ac:dyDescent="0.35">
      <c r="A105" s="290"/>
      <c r="B105" s="299"/>
      <c r="C105" s="112">
        <f>SUM(C99:C104)</f>
        <v>27</v>
      </c>
      <c r="D105" s="112">
        <f t="shared" ref="D105:E105" si="16">SUM(D99:D104)</f>
        <v>0</v>
      </c>
      <c r="E105" s="112">
        <f t="shared" si="16"/>
        <v>0</v>
      </c>
      <c r="F105" s="108"/>
      <c r="G105" s="107"/>
      <c r="H105" s="109"/>
      <c r="I105" s="110"/>
    </row>
    <row r="106" spans="1:10" ht="15" thickBot="1" x14ac:dyDescent="0.35">
      <c r="A106" s="106"/>
      <c r="B106" s="113" t="s">
        <v>105</v>
      </c>
      <c r="C106" s="114"/>
      <c r="D106" s="114"/>
      <c r="E106" s="114"/>
      <c r="F106" s="114"/>
      <c r="G106" s="101"/>
      <c r="H106" s="103"/>
      <c r="I106" s="103"/>
    </row>
    <row r="107" spans="1:10" ht="31.8" customHeight="1" thickBot="1" x14ac:dyDescent="0.35">
      <c r="A107" s="92" t="s">
        <v>106</v>
      </c>
      <c r="B107" s="93" t="s">
        <v>118</v>
      </c>
      <c r="C107" s="94"/>
      <c r="D107" s="94"/>
      <c r="E107" s="94"/>
      <c r="F107" s="95" t="s">
        <v>109</v>
      </c>
      <c r="G107" s="93"/>
      <c r="H107" s="94"/>
      <c r="I107" s="94"/>
    </row>
    <row r="108" spans="1:10" ht="27" thickBot="1" x14ac:dyDescent="0.35">
      <c r="A108" s="96" t="s">
        <v>107</v>
      </c>
      <c r="B108" s="97" t="s">
        <v>119</v>
      </c>
      <c r="C108" s="98"/>
      <c r="D108" s="98"/>
      <c r="E108" s="98"/>
      <c r="F108" s="99" t="s">
        <v>108</v>
      </c>
      <c r="G108" s="97"/>
      <c r="H108" s="98"/>
      <c r="I108" s="98"/>
    </row>
    <row r="109" spans="1:10" ht="15" customHeight="1" thickBot="1" x14ac:dyDescent="0.35">
      <c r="A109" s="294" t="s">
        <v>110</v>
      </c>
      <c r="B109" s="300" t="s">
        <v>111</v>
      </c>
      <c r="C109" s="149">
        <f>C115+C121+C127</f>
        <v>0</v>
      </c>
      <c r="D109" s="149">
        <f t="shared" ref="D109:E109" si="17">D115+D121+D127</f>
        <v>0</v>
      </c>
      <c r="E109" s="149">
        <f t="shared" si="17"/>
        <v>0</v>
      </c>
      <c r="F109" s="145" t="s">
        <v>112</v>
      </c>
      <c r="G109" s="66" t="s">
        <v>33</v>
      </c>
      <c r="H109" s="146">
        <v>288724610</v>
      </c>
      <c r="I109" s="66">
        <v>0</v>
      </c>
    </row>
    <row r="110" spans="1:10" ht="15" thickBot="1" x14ac:dyDescent="0.35">
      <c r="A110" s="295"/>
      <c r="B110" s="301"/>
      <c r="C110" s="149">
        <f t="shared" ref="C110:E113" si="18">C116+C122+C128</f>
        <v>71.3</v>
      </c>
      <c r="D110" s="149">
        <f t="shared" si="18"/>
        <v>0</v>
      </c>
      <c r="E110" s="149">
        <f t="shared" si="18"/>
        <v>0</v>
      </c>
      <c r="F110" s="104"/>
      <c r="G110" s="102" t="s">
        <v>36</v>
      </c>
      <c r="H110" s="105"/>
      <c r="I110" s="102"/>
    </row>
    <row r="111" spans="1:10" ht="15" thickBot="1" x14ac:dyDescent="0.35">
      <c r="A111" s="295"/>
      <c r="B111" s="301"/>
      <c r="C111" s="149">
        <f t="shared" si="18"/>
        <v>0</v>
      </c>
      <c r="D111" s="149">
        <f t="shared" si="18"/>
        <v>0</v>
      </c>
      <c r="E111" s="149">
        <f t="shared" si="18"/>
        <v>0</v>
      </c>
      <c r="F111" s="104"/>
      <c r="G111" s="102" t="s">
        <v>99</v>
      </c>
      <c r="H111" s="105"/>
      <c r="I111" s="102"/>
    </row>
    <row r="112" spans="1:10" ht="15" thickBot="1" x14ac:dyDescent="0.35">
      <c r="A112" s="295"/>
      <c r="B112" s="301"/>
      <c r="C112" s="149">
        <f t="shared" si="18"/>
        <v>0</v>
      </c>
      <c r="D112" s="149">
        <f t="shared" si="18"/>
        <v>0</v>
      </c>
      <c r="E112" s="149">
        <f t="shared" si="18"/>
        <v>0</v>
      </c>
      <c r="F112" s="104"/>
      <c r="G112" s="102" t="s">
        <v>34</v>
      </c>
      <c r="H112" s="105"/>
      <c r="I112" s="102"/>
    </row>
    <row r="113" spans="1:10" ht="15" customHeight="1" thickBot="1" x14ac:dyDescent="0.35">
      <c r="A113" s="295"/>
      <c r="B113" s="301"/>
      <c r="C113" s="149">
        <f>C119+C125+C131</f>
        <v>0</v>
      </c>
      <c r="D113" s="149">
        <f t="shared" si="18"/>
        <v>0</v>
      </c>
      <c r="E113" s="149">
        <f t="shared" si="18"/>
        <v>0</v>
      </c>
      <c r="F113" s="104"/>
      <c r="G113" s="102" t="s">
        <v>100</v>
      </c>
      <c r="H113" s="105"/>
      <c r="I113" s="102"/>
    </row>
    <row r="114" spans="1:10" ht="15" thickBot="1" x14ac:dyDescent="0.35">
      <c r="A114" s="296"/>
      <c r="B114" s="302"/>
      <c r="C114" s="107">
        <f>C109+C110+C111+C112+C113</f>
        <v>71.3</v>
      </c>
      <c r="D114" s="107">
        <f t="shared" ref="D114:E114" si="19">D109+D110+D111+D112+D113</f>
        <v>0</v>
      </c>
      <c r="E114" s="107">
        <f t="shared" si="19"/>
        <v>0</v>
      </c>
      <c r="F114" s="108"/>
      <c r="G114" s="107" t="s">
        <v>38</v>
      </c>
      <c r="H114" s="109"/>
      <c r="I114" s="110"/>
    </row>
    <row r="115" spans="1:10" ht="15" customHeight="1" thickBot="1" x14ac:dyDescent="0.35">
      <c r="A115" s="295" t="s">
        <v>658</v>
      </c>
      <c r="B115" s="297" t="s">
        <v>610</v>
      </c>
      <c r="C115" s="172"/>
      <c r="D115" s="172"/>
      <c r="E115" s="172"/>
      <c r="F115" s="53"/>
      <c r="G115" s="102" t="s">
        <v>33</v>
      </c>
      <c r="H115" s="103">
        <v>288724610</v>
      </c>
      <c r="I115" s="102">
        <v>0</v>
      </c>
    </row>
    <row r="116" spans="1:10" ht="15" thickBot="1" x14ac:dyDescent="0.35">
      <c r="A116" s="295"/>
      <c r="B116" s="298"/>
      <c r="C116" s="188">
        <v>71.3</v>
      </c>
      <c r="D116" s="172"/>
      <c r="E116" s="172"/>
      <c r="F116" s="104"/>
      <c r="G116" s="102" t="s">
        <v>36</v>
      </c>
      <c r="H116" s="105"/>
      <c r="I116" s="102"/>
    </row>
    <row r="117" spans="1:10" ht="15" thickBot="1" x14ac:dyDescent="0.35">
      <c r="A117" s="295"/>
      <c r="B117" s="298"/>
      <c r="C117" s="172"/>
      <c r="D117" s="172"/>
      <c r="E117" s="172"/>
      <c r="F117" s="104"/>
      <c r="G117" s="102" t="s">
        <v>99</v>
      </c>
      <c r="H117" s="105"/>
      <c r="I117" s="102"/>
    </row>
    <row r="118" spans="1:10" ht="15" thickBot="1" x14ac:dyDescent="0.35">
      <c r="A118" s="295"/>
      <c r="B118" s="298"/>
      <c r="C118" s="172"/>
      <c r="D118" s="172"/>
      <c r="E118" s="172"/>
      <c r="F118" s="104"/>
      <c r="G118" s="102" t="s">
        <v>34</v>
      </c>
      <c r="H118" s="105"/>
      <c r="I118" s="102"/>
    </row>
    <row r="119" spans="1:10" ht="15" customHeight="1" thickBot="1" x14ac:dyDescent="0.35">
      <c r="A119" s="295"/>
      <c r="B119" s="298"/>
      <c r="C119" s="172"/>
      <c r="D119" s="172"/>
      <c r="E119" s="172"/>
      <c r="F119" s="104"/>
      <c r="G119" s="102" t="s">
        <v>100</v>
      </c>
      <c r="H119" s="105"/>
      <c r="I119" s="102"/>
    </row>
    <row r="120" spans="1:10" ht="15" thickBot="1" x14ac:dyDescent="0.35">
      <c r="A120" s="296"/>
      <c r="B120" s="299"/>
      <c r="C120" s="107">
        <f>C115+C116+C117+C118+C119</f>
        <v>71.3</v>
      </c>
      <c r="D120" s="107">
        <f t="shared" ref="D120:E120" si="20">D115+D116+D117+D118+D119</f>
        <v>0</v>
      </c>
      <c r="E120" s="107">
        <f t="shared" si="20"/>
        <v>0</v>
      </c>
      <c r="F120" s="108"/>
      <c r="G120" s="107" t="s">
        <v>38</v>
      </c>
      <c r="H120" s="109"/>
      <c r="I120" s="110"/>
      <c r="J120" s="161"/>
    </row>
    <row r="121" spans="1:10" ht="15" customHeight="1" thickBot="1" x14ac:dyDescent="0.35">
      <c r="A121" s="295"/>
      <c r="B121" s="297" t="s">
        <v>656</v>
      </c>
      <c r="C121" s="101"/>
      <c r="D121" s="101"/>
      <c r="E121" s="101"/>
      <c r="F121" s="53"/>
      <c r="G121" s="102" t="s">
        <v>33</v>
      </c>
      <c r="H121" s="103">
        <v>288724610</v>
      </c>
      <c r="I121" s="102">
        <v>0</v>
      </c>
      <c r="J121" s="161"/>
    </row>
    <row r="122" spans="1:10" ht="15" thickBot="1" x14ac:dyDescent="0.35">
      <c r="A122" s="295"/>
      <c r="B122" s="298"/>
      <c r="C122" s="101"/>
      <c r="D122" s="101"/>
      <c r="E122" s="101"/>
      <c r="F122" s="104"/>
      <c r="G122" s="102" t="s">
        <v>36</v>
      </c>
      <c r="H122" s="105"/>
      <c r="I122" s="102"/>
      <c r="J122" s="161"/>
    </row>
    <row r="123" spans="1:10" ht="15" thickBot="1" x14ac:dyDescent="0.35">
      <c r="A123" s="295"/>
      <c r="B123" s="298"/>
      <c r="C123" s="101"/>
      <c r="D123" s="101"/>
      <c r="E123" s="101"/>
      <c r="F123" s="104"/>
      <c r="G123" s="102" t="s">
        <v>99</v>
      </c>
      <c r="H123" s="105"/>
      <c r="I123" s="102"/>
      <c r="J123" s="161"/>
    </row>
    <row r="124" spans="1:10" ht="30" customHeight="1" thickBot="1" x14ac:dyDescent="0.35">
      <c r="A124" s="295"/>
      <c r="B124" s="298"/>
      <c r="C124" s="101"/>
      <c r="D124" s="101"/>
      <c r="E124" s="101"/>
      <c r="F124" s="104"/>
      <c r="G124" s="102" t="s">
        <v>34</v>
      </c>
      <c r="H124" s="105"/>
      <c r="I124" s="102"/>
      <c r="J124" s="161"/>
    </row>
    <row r="125" spans="1:10" ht="15" customHeight="1" thickBot="1" x14ac:dyDescent="0.35">
      <c r="A125" s="295"/>
      <c r="B125" s="298"/>
      <c r="C125" s="101"/>
      <c r="D125" s="101"/>
      <c r="E125" s="101"/>
      <c r="F125" s="104"/>
      <c r="G125" s="102" t="s">
        <v>100</v>
      </c>
      <c r="H125" s="105"/>
      <c r="I125" s="102"/>
      <c r="J125" s="161"/>
    </row>
    <row r="126" spans="1:10" ht="15" thickBot="1" x14ac:dyDescent="0.35">
      <c r="A126" s="296"/>
      <c r="B126" s="299"/>
      <c r="C126" s="107">
        <f>C121+C122+C123+C124+C125</f>
        <v>0</v>
      </c>
      <c r="D126" s="107">
        <f t="shared" ref="D126" si="21">D121+D122+D123+D124+D125</f>
        <v>0</v>
      </c>
      <c r="E126" s="107">
        <f>E121+E122+E123+E124+E125</f>
        <v>0</v>
      </c>
      <c r="F126" s="108"/>
      <c r="G126" s="107" t="s">
        <v>38</v>
      </c>
      <c r="H126" s="109"/>
      <c r="I126" s="110"/>
      <c r="J126" s="161"/>
    </row>
    <row r="127" spans="1:10" ht="15" customHeight="1" thickBot="1" x14ac:dyDescent="0.35">
      <c r="A127" s="295"/>
      <c r="B127" s="297" t="s">
        <v>657</v>
      </c>
      <c r="C127" s="101"/>
      <c r="D127" s="101"/>
      <c r="E127" s="101"/>
      <c r="F127" s="53"/>
      <c r="G127" s="102" t="s">
        <v>33</v>
      </c>
      <c r="H127" s="103">
        <v>288724610</v>
      </c>
      <c r="I127" s="102">
        <v>0</v>
      </c>
      <c r="J127" s="161"/>
    </row>
    <row r="128" spans="1:10" ht="15" thickBot="1" x14ac:dyDescent="0.35">
      <c r="A128" s="295"/>
      <c r="B128" s="298"/>
      <c r="C128" s="101"/>
      <c r="D128" s="101"/>
      <c r="E128" s="101"/>
      <c r="F128" s="104"/>
      <c r="G128" s="102" t="s">
        <v>36</v>
      </c>
      <c r="H128" s="105"/>
      <c r="I128" s="102"/>
      <c r="J128" s="161"/>
    </row>
    <row r="129" spans="1:10" ht="15" thickBot="1" x14ac:dyDescent="0.35">
      <c r="A129" s="295"/>
      <c r="B129" s="298"/>
      <c r="C129" s="101"/>
      <c r="D129" s="101"/>
      <c r="E129" s="101"/>
      <c r="F129" s="104"/>
      <c r="G129" s="102" t="s">
        <v>99</v>
      </c>
      <c r="H129" s="105"/>
      <c r="I129" s="102"/>
      <c r="J129" s="161"/>
    </row>
    <row r="130" spans="1:10" ht="21.6" customHeight="1" thickBot="1" x14ac:dyDescent="0.35">
      <c r="A130" s="295"/>
      <c r="B130" s="298"/>
      <c r="C130" s="101"/>
      <c r="D130" s="101"/>
      <c r="E130" s="101"/>
      <c r="F130" s="104"/>
      <c r="G130" s="102" t="s">
        <v>34</v>
      </c>
      <c r="H130" s="105"/>
      <c r="I130" s="102"/>
      <c r="J130" s="161"/>
    </row>
    <row r="131" spans="1:10" ht="15" customHeight="1" thickBot="1" x14ac:dyDescent="0.35">
      <c r="A131" s="295"/>
      <c r="B131" s="298"/>
      <c r="C131" s="101"/>
      <c r="D131" s="101"/>
      <c r="E131" s="101"/>
      <c r="F131" s="104"/>
      <c r="G131" s="102" t="s">
        <v>100</v>
      </c>
      <c r="H131" s="105"/>
      <c r="I131" s="102"/>
      <c r="J131" s="161"/>
    </row>
    <row r="132" spans="1:10" ht="15" thickBot="1" x14ac:dyDescent="0.35">
      <c r="A132" s="296"/>
      <c r="B132" s="299"/>
      <c r="C132" s="107">
        <f>C127+C128+C129+C130+C131</f>
        <v>0</v>
      </c>
      <c r="D132" s="107">
        <f t="shared" ref="D132:E132" si="22">D127+D128+D129+D130+D131</f>
        <v>0</v>
      </c>
      <c r="E132" s="107">
        <f t="shared" si="22"/>
        <v>0</v>
      </c>
      <c r="F132" s="108"/>
      <c r="G132" s="107" t="s">
        <v>38</v>
      </c>
      <c r="H132" s="109"/>
      <c r="I132" s="110"/>
      <c r="J132" s="161"/>
    </row>
    <row r="133" spans="1:10" ht="15" customHeight="1" thickBot="1" x14ac:dyDescent="0.35">
      <c r="A133" s="295" t="s">
        <v>120</v>
      </c>
      <c r="B133" s="315" t="s">
        <v>122</v>
      </c>
      <c r="C133" s="101">
        <f>C139+C145+C151+C157+C163</f>
        <v>32.5</v>
      </c>
      <c r="D133" s="101">
        <f t="shared" ref="D133:E137" si="23">D139+D145+D151+D157+D163</f>
        <v>13511.4</v>
      </c>
      <c r="E133" s="101">
        <f t="shared" si="23"/>
        <v>325</v>
      </c>
      <c r="F133" s="53" t="s">
        <v>121</v>
      </c>
      <c r="G133" s="102" t="s">
        <v>33</v>
      </c>
      <c r="H133" s="103">
        <v>288724610</v>
      </c>
      <c r="I133" s="102">
        <v>0</v>
      </c>
    </row>
    <row r="134" spans="1:10" ht="15" thickBot="1" x14ac:dyDescent="0.35">
      <c r="A134" s="295"/>
      <c r="B134" s="316"/>
      <c r="C134" s="100">
        <f>C140+C146+C152+C158+C164</f>
        <v>964.3</v>
      </c>
      <c r="D134" s="101">
        <f t="shared" si="23"/>
        <v>0</v>
      </c>
      <c r="E134" s="101">
        <f t="shared" si="23"/>
        <v>0</v>
      </c>
      <c r="F134" s="104"/>
      <c r="G134" s="102" t="s">
        <v>36</v>
      </c>
      <c r="H134" s="105"/>
      <c r="I134" s="102"/>
    </row>
    <row r="135" spans="1:10" ht="15" thickBot="1" x14ac:dyDescent="0.35">
      <c r="A135" s="295"/>
      <c r="B135" s="316"/>
      <c r="C135" s="101">
        <f>C141+C147+C153+C159+C165</f>
        <v>7232.7</v>
      </c>
      <c r="D135" s="101">
        <f t="shared" si="23"/>
        <v>0</v>
      </c>
      <c r="E135" s="101">
        <f t="shared" si="23"/>
        <v>0</v>
      </c>
      <c r="F135" s="104"/>
      <c r="G135" s="102" t="s">
        <v>99</v>
      </c>
      <c r="H135" s="105"/>
      <c r="I135" s="102"/>
    </row>
    <row r="136" spans="1:10" ht="24" customHeight="1" thickBot="1" x14ac:dyDescent="0.35">
      <c r="A136" s="295"/>
      <c r="B136" s="316"/>
      <c r="C136" s="101">
        <f>C142+C148+C154+C160+C166</f>
        <v>0</v>
      </c>
      <c r="D136" s="101">
        <f t="shared" si="23"/>
        <v>303</v>
      </c>
      <c r="E136" s="101">
        <f t="shared" si="23"/>
        <v>473.9</v>
      </c>
      <c r="F136" s="104"/>
      <c r="G136" s="102" t="s">
        <v>34</v>
      </c>
      <c r="H136" s="105"/>
      <c r="I136" s="102"/>
    </row>
    <row r="137" spans="1:10" ht="15" customHeight="1" thickBot="1" x14ac:dyDescent="0.35">
      <c r="A137" s="295"/>
      <c r="B137" s="316"/>
      <c r="C137" s="100">
        <f>C143+C149+C155+C161+C167</f>
        <v>4419</v>
      </c>
      <c r="D137" s="101">
        <f t="shared" si="23"/>
        <v>3337</v>
      </c>
      <c r="E137" s="101">
        <f t="shared" si="23"/>
        <v>0</v>
      </c>
      <c r="F137" s="104"/>
      <c r="G137" s="102" t="s">
        <v>100</v>
      </c>
      <c r="H137" s="105"/>
      <c r="I137" s="102"/>
    </row>
    <row r="138" spans="1:10" ht="15" thickBot="1" x14ac:dyDescent="0.35">
      <c r="A138" s="296"/>
      <c r="B138" s="317"/>
      <c r="C138" s="107">
        <f>SUM(C133:C137)</f>
        <v>12648.5</v>
      </c>
      <c r="D138" s="107">
        <f t="shared" ref="D138:E138" si="24">SUM(D133:D137)</f>
        <v>17151.400000000001</v>
      </c>
      <c r="E138" s="107">
        <f t="shared" si="24"/>
        <v>798.9</v>
      </c>
      <c r="F138" s="108"/>
      <c r="G138" s="107" t="s">
        <v>38</v>
      </c>
      <c r="H138" s="109"/>
      <c r="I138" s="110"/>
    </row>
    <row r="139" spans="1:10" ht="15" customHeight="1" thickBot="1" x14ac:dyDescent="0.35">
      <c r="A139" s="294"/>
      <c r="B139" s="297" t="s">
        <v>516</v>
      </c>
      <c r="C139" s="102"/>
      <c r="D139" s="102">
        <v>11993.8</v>
      </c>
      <c r="E139" s="102"/>
      <c r="F139" s="104"/>
      <c r="G139" s="102" t="s">
        <v>33</v>
      </c>
      <c r="H139" s="103">
        <v>288724610</v>
      </c>
      <c r="I139" s="102">
        <v>0</v>
      </c>
      <c r="J139" s="162"/>
    </row>
    <row r="140" spans="1:10" ht="15" thickBot="1" x14ac:dyDescent="0.35">
      <c r="A140" s="295"/>
      <c r="B140" s="298"/>
      <c r="C140" s="102">
        <v>83.3</v>
      </c>
      <c r="D140" s="102"/>
      <c r="E140" s="102"/>
      <c r="F140" s="104"/>
      <c r="G140" s="102" t="s">
        <v>36</v>
      </c>
      <c r="H140" s="105"/>
      <c r="I140" s="102"/>
      <c r="J140" s="221"/>
    </row>
    <row r="141" spans="1:10" ht="15" thickBot="1" x14ac:dyDescent="0.35">
      <c r="A141" s="295"/>
      <c r="B141" s="298"/>
      <c r="C141" s="102">
        <v>7232.7</v>
      </c>
      <c r="D141" s="102"/>
      <c r="E141" s="102"/>
      <c r="F141" s="104"/>
      <c r="G141" s="102" t="s">
        <v>99</v>
      </c>
      <c r="H141" s="105"/>
      <c r="I141" s="102"/>
    </row>
    <row r="142" spans="1:10" ht="25.2" customHeight="1" thickBot="1" x14ac:dyDescent="0.35">
      <c r="A142" s="295"/>
      <c r="B142" s="298"/>
      <c r="C142" s="102"/>
      <c r="D142" s="102"/>
      <c r="E142" s="102"/>
      <c r="F142" s="104"/>
      <c r="G142" s="102" t="s">
        <v>34</v>
      </c>
      <c r="H142" s="105"/>
      <c r="I142" s="102"/>
    </row>
    <row r="143" spans="1:10" ht="15" thickBot="1" x14ac:dyDescent="0.35">
      <c r="A143" s="295"/>
      <c r="B143" s="298"/>
      <c r="C143" s="111">
        <v>2969</v>
      </c>
      <c r="D143" s="111">
        <v>3337</v>
      </c>
      <c r="E143" s="102"/>
      <c r="F143" s="104"/>
      <c r="G143" s="102" t="s">
        <v>100</v>
      </c>
      <c r="H143" s="105"/>
      <c r="I143" s="102"/>
    </row>
    <row r="144" spans="1:10" ht="15" thickBot="1" x14ac:dyDescent="0.35">
      <c r="A144" s="296"/>
      <c r="B144" s="299"/>
      <c r="C144" s="110">
        <f>SUM(C139:C143)</f>
        <v>10285</v>
      </c>
      <c r="D144" s="110">
        <f t="shared" ref="D144:E144" si="25">SUM(D139:D143)</f>
        <v>15330.8</v>
      </c>
      <c r="E144" s="110">
        <f t="shared" si="25"/>
        <v>0</v>
      </c>
      <c r="F144" s="108"/>
      <c r="G144" s="107" t="s">
        <v>38</v>
      </c>
      <c r="H144" s="109"/>
      <c r="I144" s="243"/>
    </row>
    <row r="145" spans="1:9" ht="15" customHeight="1" thickBot="1" x14ac:dyDescent="0.35">
      <c r="A145" s="294"/>
      <c r="B145" s="297" t="s">
        <v>517</v>
      </c>
      <c r="C145" s="102">
        <v>0</v>
      </c>
      <c r="D145" s="102">
        <v>0</v>
      </c>
      <c r="E145" s="111">
        <v>325</v>
      </c>
      <c r="F145" s="104"/>
      <c r="G145" s="102" t="s">
        <v>33</v>
      </c>
      <c r="H145" s="103">
        <v>288724610</v>
      </c>
      <c r="I145" s="102">
        <v>0</v>
      </c>
    </row>
    <row r="146" spans="1:9" ht="15" thickBot="1" x14ac:dyDescent="0.35">
      <c r="A146" s="295"/>
      <c r="B146" s="298"/>
      <c r="C146" s="102"/>
      <c r="D146" s="102"/>
      <c r="E146" s="102"/>
      <c r="F146" s="104"/>
      <c r="G146" s="102" t="s">
        <v>36</v>
      </c>
      <c r="H146" s="105"/>
      <c r="I146" s="102"/>
    </row>
    <row r="147" spans="1:9" ht="15" thickBot="1" x14ac:dyDescent="0.35">
      <c r="A147" s="295"/>
      <c r="B147" s="298"/>
      <c r="C147" s="102"/>
      <c r="D147" s="102"/>
      <c r="E147" s="102"/>
      <c r="F147" s="104"/>
      <c r="G147" s="102" t="s">
        <v>99</v>
      </c>
      <c r="H147" s="105"/>
      <c r="I147" s="102"/>
    </row>
    <row r="148" spans="1:9" ht="15" thickBot="1" x14ac:dyDescent="0.35">
      <c r="A148" s="295"/>
      <c r="B148" s="298"/>
      <c r="C148" s="102">
        <v>0</v>
      </c>
      <c r="D148" s="102">
        <v>0</v>
      </c>
      <c r="E148" s="111">
        <v>450</v>
      </c>
      <c r="F148" s="104"/>
      <c r="G148" s="102" t="s">
        <v>34</v>
      </c>
      <c r="H148" s="105"/>
      <c r="I148" s="102"/>
    </row>
    <row r="149" spans="1:9" ht="15" thickBot="1" x14ac:dyDescent="0.35">
      <c r="A149" s="295"/>
      <c r="B149" s="298"/>
      <c r="C149" s="102"/>
      <c r="D149" s="102"/>
      <c r="E149" s="102"/>
      <c r="F149" s="104"/>
      <c r="G149" s="102" t="s">
        <v>100</v>
      </c>
      <c r="H149" s="105"/>
      <c r="I149" s="102"/>
    </row>
    <row r="150" spans="1:9" ht="15" thickBot="1" x14ac:dyDescent="0.35">
      <c r="A150" s="296"/>
      <c r="B150" s="299"/>
      <c r="C150" s="112">
        <f>SUM(C145:C149)</f>
        <v>0</v>
      </c>
      <c r="D150" s="112">
        <f t="shared" ref="D150:E150" si="26">SUM(D145:D149)</f>
        <v>0</v>
      </c>
      <c r="E150" s="112">
        <f t="shared" si="26"/>
        <v>775</v>
      </c>
      <c r="F150" s="108"/>
      <c r="G150" s="107" t="s">
        <v>38</v>
      </c>
      <c r="H150" s="109"/>
      <c r="I150" s="110"/>
    </row>
    <row r="151" spans="1:9" ht="15" customHeight="1" thickBot="1" x14ac:dyDescent="0.35">
      <c r="A151" s="294"/>
      <c r="B151" s="297" t="s">
        <v>611</v>
      </c>
      <c r="C151" s="66"/>
      <c r="D151" s="144">
        <v>1370</v>
      </c>
      <c r="E151" s="66"/>
      <c r="F151" s="148"/>
      <c r="G151" s="66" t="s">
        <v>33</v>
      </c>
      <c r="H151" s="146">
        <v>288724610</v>
      </c>
      <c r="I151" s="66">
        <v>0</v>
      </c>
    </row>
    <row r="152" spans="1:9" ht="15" thickBot="1" x14ac:dyDescent="0.35">
      <c r="A152" s="295"/>
      <c r="B152" s="298"/>
      <c r="C152" s="111">
        <v>550</v>
      </c>
      <c r="D152" s="102"/>
      <c r="E152" s="102"/>
      <c r="F152" s="104"/>
      <c r="G152" s="102" t="s">
        <v>36</v>
      </c>
      <c r="H152" s="105"/>
      <c r="I152" s="102"/>
    </row>
    <row r="153" spans="1:9" ht="15" thickBot="1" x14ac:dyDescent="0.35">
      <c r="A153" s="295"/>
      <c r="B153" s="298"/>
      <c r="C153" s="102"/>
      <c r="D153" s="102"/>
      <c r="E153" s="102"/>
      <c r="F153" s="104"/>
      <c r="G153" s="102" t="s">
        <v>99</v>
      </c>
      <c r="H153" s="105"/>
      <c r="I153" s="102"/>
    </row>
    <row r="154" spans="1:9" ht="15" thickBot="1" x14ac:dyDescent="0.35">
      <c r="A154" s="295"/>
      <c r="B154" s="298"/>
      <c r="C154" s="102"/>
      <c r="D154" s="102"/>
      <c r="E154" s="102"/>
      <c r="F154" s="104"/>
      <c r="G154" s="102" t="s">
        <v>34</v>
      </c>
      <c r="H154" s="105"/>
      <c r="I154" s="102"/>
    </row>
    <row r="155" spans="1:9" ht="15" thickBot="1" x14ac:dyDescent="0.35">
      <c r="A155" s="295"/>
      <c r="B155" s="298"/>
      <c r="C155" s="111">
        <v>1450</v>
      </c>
      <c r="D155" s="102"/>
      <c r="E155" s="102"/>
      <c r="F155" s="104"/>
      <c r="G155" s="102" t="s">
        <v>100</v>
      </c>
      <c r="H155" s="105"/>
      <c r="I155" s="102"/>
    </row>
    <row r="156" spans="1:9" ht="15" thickBot="1" x14ac:dyDescent="0.35">
      <c r="A156" s="296"/>
      <c r="B156" s="299"/>
      <c r="C156" s="110">
        <f>SUM(C151:C155)</f>
        <v>2000</v>
      </c>
      <c r="D156" s="110">
        <f t="shared" ref="D156:E156" si="27">SUM(D151:D155)</f>
        <v>1370</v>
      </c>
      <c r="E156" s="110">
        <f t="shared" si="27"/>
        <v>0</v>
      </c>
      <c r="F156" s="108"/>
      <c r="G156" s="107" t="s">
        <v>38</v>
      </c>
      <c r="H156" s="109"/>
      <c r="I156" s="110"/>
    </row>
    <row r="157" spans="1:9" ht="15" thickBot="1" x14ac:dyDescent="0.35">
      <c r="A157" s="295"/>
      <c r="B157" s="298" t="s">
        <v>612</v>
      </c>
      <c r="C157" s="102">
        <v>24.6</v>
      </c>
      <c r="D157" s="102">
        <v>117.6</v>
      </c>
      <c r="E157" s="102"/>
      <c r="F157" s="104"/>
      <c r="G157" s="102" t="s">
        <v>33</v>
      </c>
      <c r="H157" s="103">
        <v>288724610</v>
      </c>
      <c r="I157" s="102">
        <v>0</v>
      </c>
    </row>
    <row r="158" spans="1:9" ht="15" customHeight="1" thickBot="1" x14ac:dyDescent="0.35">
      <c r="A158" s="295"/>
      <c r="B158" s="298"/>
      <c r="C158" s="102">
        <v>243.8</v>
      </c>
      <c r="D158" s="102"/>
      <c r="E158" s="102"/>
      <c r="F158" s="104"/>
      <c r="G158" s="102" t="s">
        <v>36</v>
      </c>
      <c r="H158" s="105"/>
      <c r="I158" s="102"/>
    </row>
    <row r="159" spans="1:9" ht="15" thickBot="1" x14ac:dyDescent="0.35">
      <c r="A159" s="295"/>
      <c r="B159" s="298"/>
      <c r="C159" s="102"/>
      <c r="D159" s="102"/>
      <c r="E159" s="102"/>
      <c r="F159" s="104"/>
      <c r="G159" s="102" t="s">
        <v>99</v>
      </c>
      <c r="H159" s="105"/>
      <c r="I159" s="102"/>
    </row>
    <row r="160" spans="1:9" ht="15" thickBot="1" x14ac:dyDescent="0.35">
      <c r="A160" s="295"/>
      <c r="B160" s="298"/>
      <c r="C160" s="102"/>
      <c r="D160" s="102">
        <v>226.9</v>
      </c>
      <c r="E160" s="102"/>
      <c r="F160" s="104"/>
      <c r="G160" s="102" t="s">
        <v>34</v>
      </c>
      <c r="H160" s="105"/>
      <c r="I160" s="102"/>
    </row>
    <row r="161" spans="1:9" ht="15" thickBot="1" x14ac:dyDescent="0.35">
      <c r="A161" s="295"/>
      <c r="B161" s="298"/>
      <c r="C161" s="102"/>
      <c r="D161" s="102"/>
      <c r="E161" s="102"/>
      <c r="F161" s="104"/>
      <c r="G161" s="102" t="s">
        <v>100</v>
      </c>
      <c r="H161" s="105"/>
      <c r="I161" s="102"/>
    </row>
    <row r="162" spans="1:9" ht="15" thickBot="1" x14ac:dyDescent="0.35">
      <c r="A162" s="296"/>
      <c r="B162" s="299"/>
      <c r="C162" s="110">
        <f>SUM(C157:C161)</f>
        <v>268.40000000000003</v>
      </c>
      <c r="D162" s="110">
        <f t="shared" ref="D162:E162" si="28">SUM(D157:D161)</f>
        <v>344.5</v>
      </c>
      <c r="E162" s="110">
        <f t="shared" si="28"/>
        <v>0</v>
      </c>
      <c r="F162" s="108"/>
      <c r="G162" s="107" t="s">
        <v>38</v>
      </c>
      <c r="H162" s="109"/>
      <c r="I162" s="110"/>
    </row>
    <row r="163" spans="1:9" ht="15" thickBot="1" x14ac:dyDescent="0.35">
      <c r="A163" s="295"/>
      <c r="B163" s="298" t="s">
        <v>613</v>
      </c>
      <c r="C163" s="102">
        <v>7.9</v>
      </c>
      <c r="D163" s="111">
        <v>30</v>
      </c>
      <c r="E163" s="102"/>
      <c r="F163" s="53"/>
      <c r="G163" s="102" t="s">
        <v>33</v>
      </c>
      <c r="H163" s="103">
        <v>288724610</v>
      </c>
      <c r="I163" s="102"/>
    </row>
    <row r="164" spans="1:9" ht="15" customHeight="1" thickBot="1" x14ac:dyDescent="0.35">
      <c r="A164" s="295"/>
      <c r="B164" s="298"/>
      <c r="C164" s="102">
        <v>87.2</v>
      </c>
      <c r="D164" s="102"/>
      <c r="E164" s="102"/>
      <c r="F164" s="104"/>
      <c r="G164" s="102" t="s">
        <v>36</v>
      </c>
      <c r="H164" s="105"/>
      <c r="I164" s="102"/>
    </row>
    <row r="165" spans="1:9" ht="15" thickBot="1" x14ac:dyDescent="0.35">
      <c r="A165" s="295"/>
      <c r="B165" s="298"/>
      <c r="C165" s="102"/>
      <c r="D165" s="102"/>
      <c r="E165" s="102"/>
      <c r="F165" s="104"/>
      <c r="G165" s="102" t="s">
        <v>99</v>
      </c>
      <c r="H165" s="105"/>
      <c r="I165" s="102"/>
    </row>
    <row r="166" spans="1:9" ht="15" thickBot="1" x14ac:dyDescent="0.35">
      <c r="A166" s="295"/>
      <c r="B166" s="298"/>
      <c r="C166" s="102"/>
      <c r="D166" s="102">
        <v>76.099999999999994</v>
      </c>
      <c r="E166" s="102">
        <v>23.9</v>
      </c>
      <c r="F166" s="104"/>
      <c r="G166" s="102" t="s">
        <v>34</v>
      </c>
      <c r="H166" s="105"/>
      <c r="I166" s="102"/>
    </row>
    <row r="167" spans="1:9" ht="15" thickBot="1" x14ac:dyDescent="0.35">
      <c r="A167" s="295"/>
      <c r="B167" s="298"/>
      <c r="C167" s="102"/>
      <c r="D167" s="102"/>
      <c r="E167" s="102"/>
      <c r="F167" s="104"/>
      <c r="G167" s="102" t="s">
        <v>100</v>
      </c>
      <c r="H167" s="105"/>
      <c r="I167" s="102"/>
    </row>
    <row r="168" spans="1:9" ht="15" thickBot="1" x14ac:dyDescent="0.35">
      <c r="A168" s="296"/>
      <c r="B168" s="299"/>
      <c r="C168" s="110">
        <f>SUM(C163:C167)</f>
        <v>95.100000000000009</v>
      </c>
      <c r="D168" s="110">
        <f t="shared" ref="D168:E168" si="29">SUM(D163:D167)</f>
        <v>106.1</v>
      </c>
      <c r="E168" s="110">
        <f t="shared" si="29"/>
        <v>23.9</v>
      </c>
      <c r="F168" s="108"/>
      <c r="G168" s="107" t="s">
        <v>38</v>
      </c>
      <c r="H168" s="109"/>
      <c r="I168" s="110"/>
    </row>
    <row r="169" spans="1:9" ht="20.399999999999999" customHeight="1" thickBot="1" x14ac:dyDescent="0.35">
      <c r="A169" s="106"/>
      <c r="B169" s="113" t="s">
        <v>123</v>
      </c>
      <c r="C169" s="114"/>
      <c r="D169" s="114"/>
      <c r="E169" s="114"/>
      <c r="F169" s="114"/>
      <c r="G169" s="101"/>
      <c r="H169" s="103"/>
      <c r="I169" s="103"/>
    </row>
    <row r="170" spans="1:9" ht="27" customHeight="1" thickBot="1" x14ac:dyDescent="0.35">
      <c r="A170" s="92" t="s">
        <v>124</v>
      </c>
      <c r="B170" s="93" t="s">
        <v>128</v>
      </c>
      <c r="C170" s="94"/>
      <c r="D170" s="94"/>
      <c r="E170" s="94"/>
      <c r="F170" s="95" t="s">
        <v>127</v>
      </c>
      <c r="G170" s="93"/>
      <c r="H170" s="94"/>
      <c r="I170" s="94"/>
    </row>
    <row r="171" spans="1:9" ht="27" thickBot="1" x14ac:dyDescent="0.35">
      <c r="A171" s="96" t="s">
        <v>125</v>
      </c>
      <c r="B171" s="97" t="s">
        <v>130</v>
      </c>
      <c r="C171" s="98"/>
      <c r="D171" s="98"/>
      <c r="E171" s="98"/>
      <c r="F171" s="99" t="s">
        <v>129</v>
      </c>
      <c r="G171" s="97"/>
      <c r="H171" s="98"/>
      <c r="I171" s="98"/>
    </row>
    <row r="172" spans="1:9" ht="15" customHeight="1" thickBot="1" x14ac:dyDescent="0.35">
      <c r="A172" s="295" t="s">
        <v>126</v>
      </c>
      <c r="B172" s="300" t="s">
        <v>132</v>
      </c>
      <c r="C172" s="101">
        <f t="shared" ref="C172:E177" si="30">C179*1</f>
        <v>500</v>
      </c>
      <c r="D172" s="101">
        <f t="shared" si="30"/>
        <v>0</v>
      </c>
      <c r="E172" s="101">
        <f t="shared" si="30"/>
        <v>0</v>
      </c>
      <c r="F172" s="53" t="s">
        <v>131</v>
      </c>
      <c r="G172" s="102" t="s">
        <v>33</v>
      </c>
      <c r="H172" s="103">
        <v>288724610</v>
      </c>
      <c r="I172" s="102">
        <v>0</v>
      </c>
    </row>
    <row r="173" spans="1:9" ht="15" thickBot="1" x14ac:dyDescent="0.35">
      <c r="A173" s="295"/>
      <c r="B173" s="301"/>
      <c r="C173" s="242">
        <f t="shared" si="30"/>
        <v>3491.8</v>
      </c>
      <c r="D173" s="101">
        <f t="shared" si="30"/>
        <v>0</v>
      </c>
      <c r="E173" s="101">
        <f t="shared" si="30"/>
        <v>0</v>
      </c>
      <c r="F173" s="104"/>
      <c r="G173" s="102" t="s">
        <v>36</v>
      </c>
      <c r="H173" s="105"/>
      <c r="I173" s="102"/>
    </row>
    <row r="174" spans="1:9" ht="15" thickBot="1" x14ac:dyDescent="0.35">
      <c r="A174" s="295"/>
      <c r="B174" s="301"/>
      <c r="C174" s="101">
        <f t="shared" si="30"/>
        <v>0</v>
      </c>
      <c r="D174" s="101">
        <f t="shared" si="30"/>
        <v>0</v>
      </c>
      <c r="E174" s="101">
        <f t="shared" si="30"/>
        <v>0</v>
      </c>
      <c r="F174" s="104"/>
      <c r="G174" s="102" t="s">
        <v>99</v>
      </c>
      <c r="H174" s="105"/>
      <c r="I174" s="102"/>
    </row>
    <row r="175" spans="1:9" ht="12" customHeight="1" thickBot="1" x14ac:dyDescent="0.35">
      <c r="A175" s="295"/>
      <c r="B175" s="301"/>
      <c r="C175" s="101">
        <f t="shared" si="30"/>
        <v>0</v>
      </c>
      <c r="D175" s="101">
        <f t="shared" si="30"/>
        <v>0</v>
      </c>
      <c r="E175" s="101">
        <f t="shared" si="30"/>
        <v>0</v>
      </c>
      <c r="F175" s="104"/>
      <c r="G175" s="102" t="s">
        <v>34</v>
      </c>
      <c r="H175" s="105"/>
      <c r="I175" s="102"/>
    </row>
    <row r="176" spans="1:9" ht="15" customHeight="1" thickBot="1" x14ac:dyDescent="0.35">
      <c r="A176" s="295"/>
      <c r="B176" s="301"/>
      <c r="C176" s="101">
        <f t="shared" si="30"/>
        <v>0</v>
      </c>
      <c r="D176" s="101">
        <f t="shared" si="30"/>
        <v>0</v>
      </c>
      <c r="E176" s="101">
        <f t="shared" si="30"/>
        <v>0</v>
      </c>
      <c r="F176" s="104"/>
      <c r="G176" s="102" t="s">
        <v>100</v>
      </c>
      <c r="H176" s="105"/>
      <c r="I176" s="102"/>
    </row>
    <row r="177" spans="1:10" ht="15" customHeight="1" thickBot="1" x14ac:dyDescent="0.35">
      <c r="A177" s="295"/>
      <c r="B177" s="301"/>
      <c r="C177" s="101">
        <f t="shared" si="30"/>
        <v>0</v>
      </c>
      <c r="D177" s="101">
        <f t="shared" si="30"/>
        <v>0</v>
      </c>
      <c r="E177" s="101">
        <f t="shared" si="30"/>
        <v>0</v>
      </c>
      <c r="F177" s="104"/>
      <c r="G177" s="102" t="s">
        <v>662</v>
      </c>
      <c r="H177" s="105"/>
      <c r="I177" s="102"/>
    </row>
    <row r="178" spans="1:10" ht="15" thickBot="1" x14ac:dyDescent="0.35">
      <c r="A178" s="296"/>
      <c r="B178" s="302"/>
      <c r="C178" s="107">
        <f>SUM(C172:C177)</f>
        <v>3991.8</v>
      </c>
      <c r="D178" s="107">
        <f t="shared" ref="D178:E178" si="31">SUM(D172:D177)</f>
        <v>0</v>
      </c>
      <c r="E178" s="107">
        <f t="shared" si="31"/>
        <v>0</v>
      </c>
      <c r="F178" s="108"/>
      <c r="G178" s="107" t="s">
        <v>38</v>
      </c>
      <c r="H178" s="109"/>
      <c r="I178" s="110"/>
    </row>
    <row r="179" spans="1:10" ht="15" customHeight="1" thickBot="1" x14ac:dyDescent="0.35">
      <c r="A179" s="295"/>
      <c r="B179" s="297" t="s">
        <v>614</v>
      </c>
      <c r="C179" s="111">
        <v>500</v>
      </c>
      <c r="D179" s="102">
        <v>0</v>
      </c>
      <c r="E179" s="102">
        <v>0</v>
      </c>
      <c r="F179" s="53"/>
      <c r="G179" s="102" t="s">
        <v>33</v>
      </c>
      <c r="H179" s="103">
        <v>248209780</v>
      </c>
      <c r="I179" s="102"/>
    </row>
    <row r="180" spans="1:10" ht="15" thickBot="1" x14ac:dyDescent="0.35">
      <c r="A180" s="295"/>
      <c r="B180" s="298"/>
      <c r="C180" s="241">
        <v>3491.8</v>
      </c>
      <c r="D180" s="102">
        <v>0</v>
      </c>
      <c r="E180" s="102">
        <v>0</v>
      </c>
      <c r="F180" s="104"/>
      <c r="G180" s="102" t="s">
        <v>36</v>
      </c>
      <c r="H180" s="105"/>
      <c r="I180" s="102"/>
      <c r="J180" s="161"/>
    </row>
    <row r="181" spans="1:10" ht="15" thickBot="1" x14ac:dyDescent="0.35">
      <c r="A181" s="295"/>
      <c r="B181" s="298"/>
      <c r="C181" s="102"/>
      <c r="D181" s="102"/>
      <c r="E181" s="102"/>
      <c r="F181" s="104"/>
      <c r="G181" s="102" t="s">
        <v>99</v>
      </c>
      <c r="H181" s="105"/>
      <c r="I181" s="102"/>
    </row>
    <row r="182" spans="1:10" ht="15" thickBot="1" x14ac:dyDescent="0.35">
      <c r="A182" s="295"/>
      <c r="B182" s="298"/>
      <c r="C182" s="102"/>
      <c r="D182" s="102"/>
      <c r="E182" s="102"/>
      <c r="F182" s="104"/>
      <c r="G182" s="102" t="s">
        <v>34</v>
      </c>
      <c r="H182" s="105"/>
      <c r="I182" s="102"/>
    </row>
    <row r="183" spans="1:10" ht="15" customHeight="1" thickBot="1" x14ac:dyDescent="0.35">
      <c r="A183" s="295"/>
      <c r="B183" s="298"/>
      <c r="C183" s="102"/>
      <c r="D183" s="102"/>
      <c r="E183" s="102"/>
      <c r="F183" s="104"/>
      <c r="G183" s="102" t="s">
        <v>100</v>
      </c>
      <c r="H183" s="105"/>
      <c r="I183" s="102"/>
    </row>
    <row r="184" spans="1:10" ht="15" thickBot="1" x14ac:dyDescent="0.35">
      <c r="A184" s="295"/>
      <c r="B184" s="298"/>
      <c r="C184" s="216">
        <v>0</v>
      </c>
      <c r="D184" s="102"/>
      <c r="E184" s="102"/>
      <c r="F184" s="104"/>
      <c r="G184" s="102" t="s">
        <v>662</v>
      </c>
      <c r="H184" s="105"/>
      <c r="I184" s="102"/>
    </row>
    <row r="185" spans="1:10" ht="15" thickBot="1" x14ac:dyDescent="0.35">
      <c r="A185" s="296"/>
      <c r="B185" s="299"/>
      <c r="C185" s="112">
        <f>SUM(C179:C184)</f>
        <v>3991.8</v>
      </c>
      <c r="D185" s="112">
        <f t="shared" ref="D185:E185" si="32">SUM(D179:D184)</f>
        <v>0</v>
      </c>
      <c r="E185" s="112">
        <f t="shared" si="32"/>
        <v>0</v>
      </c>
      <c r="F185" s="108"/>
      <c r="G185" s="107" t="s">
        <v>38</v>
      </c>
      <c r="H185" s="109"/>
      <c r="I185" s="110"/>
    </row>
    <row r="186" spans="1:10" ht="15" customHeight="1" thickBot="1" x14ac:dyDescent="0.35">
      <c r="A186" s="294" t="s">
        <v>133</v>
      </c>
      <c r="B186" s="300" t="s">
        <v>135</v>
      </c>
      <c r="C186" s="149">
        <f>C193+C199+C205+C212</f>
        <v>48.1</v>
      </c>
      <c r="D186" s="149">
        <f t="shared" ref="D186:E190" si="33">D193+D199+D205+D212</f>
        <v>0</v>
      </c>
      <c r="E186" s="149">
        <f t="shared" si="33"/>
        <v>0</v>
      </c>
      <c r="F186" s="145" t="s">
        <v>134</v>
      </c>
      <c r="G186" s="66" t="s">
        <v>33</v>
      </c>
      <c r="H186" s="146">
        <v>288724610</v>
      </c>
      <c r="I186" s="66">
        <v>0</v>
      </c>
    </row>
    <row r="187" spans="1:10" ht="15" thickBot="1" x14ac:dyDescent="0.35">
      <c r="A187" s="295"/>
      <c r="B187" s="301"/>
      <c r="C187" s="244">
        <f>C194+C200+C206+C213</f>
        <v>23.4</v>
      </c>
      <c r="D187" s="149">
        <f t="shared" si="33"/>
        <v>0</v>
      </c>
      <c r="E187" s="149">
        <f t="shared" si="33"/>
        <v>0</v>
      </c>
      <c r="F187" s="104"/>
      <c r="G187" s="102" t="s">
        <v>36</v>
      </c>
      <c r="H187" s="105"/>
      <c r="I187" s="102"/>
    </row>
    <row r="188" spans="1:10" ht="15" thickBot="1" x14ac:dyDescent="0.35">
      <c r="A188" s="295"/>
      <c r="B188" s="301"/>
      <c r="C188" s="149">
        <f>C195+C201+C207+C214</f>
        <v>0</v>
      </c>
      <c r="D188" s="149">
        <f t="shared" si="33"/>
        <v>0</v>
      </c>
      <c r="E188" s="149">
        <f t="shared" si="33"/>
        <v>0</v>
      </c>
      <c r="F188" s="104"/>
      <c r="G188" s="102" t="s">
        <v>99</v>
      </c>
      <c r="H188" s="105"/>
      <c r="I188" s="102"/>
    </row>
    <row r="189" spans="1:10" ht="24.6" customHeight="1" thickBot="1" x14ac:dyDescent="0.35">
      <c r="A189" s="295"/>
      <c r="B189" s="301"/>
      <c r="C189" s="247">
        <f>C196+C202+C208+C215</f>
        <v>151</v>
      </c>
      <c r="D189" s="149">
        <f t="shared" si="33"/>
        <v>0</v>
      </c>
      <c r="E189" s="149">
        <f t="shared" si="33"/>
        <v>0</v>
      </c>
      <c r="F189" s="104"/>
      <c r="G189" s="102" t="s">
        <v>34</v>
      </c>
      <c r="H189" s="105"/>
      <c r="I189" s="102"/>
    </row>
    <row r="190" spans="1:10" ht="15" thickBot="1" x14ac:dyDescent="0.35">
      <c r="A190" s="295"/>
      <c r="B190" s="301"/>
      <c r="C190" s="149">
        <f>C197+C203+C209+C216</f>
        <v>0</v>
      </c>
      <c r="D190" s="149">
        <f t="shared" si="33"/>
        <v>0</v>
      </c>
      <c r="E190" s="149">
        <f t="shared" si="33"/>
        <v>0</v>
      </c>
      <c r="F190" s="104"/>
      <c r="G190" s="102" t="s">
        <v>100</v>
      </c>
      <c r="H190" s="105"/>
      <c r="I190" s="102"/>
    </row>
    <row r="191" spans="1:10" ht="15" thickBot="1" x14ac:dyDescent="0.35">
      <c r="A191" s="295"/>
      <c r="B191" s="301"/>
      <c r="C191" s="239">
        <f>C210*1</f>
        <v>0</v>
      </c>
      <c r="D191" s="149">
        <f t="shared" ref="D191:E191" si="34">D210*1</f>
        <v>0</v>
      </c>
      <c r="E191" s="149">
        <f t="shared" si="34"/>
        <v>0</v>
      </c>
      <c r="F191" s="104"/>
      <c r="G191" s="102" t="s">
        <v>662</v>
      </c>
      <c r="H191" s="105"/>
      <c r="I191" s="102"/>
    </row>
    <row r="192" spans="1:10" ht="15" thickBot="1" x14ac:dyDescent="0.35">
      <c r="A192" s="296"/>
      <c r="B192" s="302"/>
      <c r="C192" s="245">
        <f>SUM(C186:C191)</f>
        <v>222.5</v>
      </c>
      <c r="D192" s="245">
        <f t="shared" ref="D192:E192" si="35">SUM(D186:D191)</f>
        <v>0</v>
      </c>
      <c r="E192" s="245">
        <f t="shared" si="35"/>
        <v>0</v>
      </c>
      <c r="F192" s="108"/>
      <c r="G192" s="107" t="s">
        <v>38</v>
      </c>
      <c r="H192" s="109"/>
      <c r="I192" s="110"/>
    </row>
    <row r="193" spans="1:10" ht="15" customHeight="1" thickBot="1" x14ac:dyDescent="0.35">
      <c r="A193" s="294"/>
      <c r="B193" s="297" t="s">
        <v>518</v>
      </c>
      <c r="C193" s="102">
        <v>0</v>
      </c>
      <c r="D193" s="102"/>
      <c r="E193" s="102"/>
      <c r="F193" s="104"/>
      <c r="G193" s="102" t="s">
        <v>33</v>
      </c>
      <c r="H193" s="103">
        <v>288724610</v>
      </c>
      <c r="I193" s="102">
        <v>0</v>
      </c>
    </row>
    <row r="194" spans="1:10" ht="15" thickBot="1" x14ac:dyDescent="0.35">
      <c r="A194" s="295"/>
      <c r="B194" s="298"/>
      <c r="C194" s="102"/>
      <c r="D194" s="102"/>
      <c r="E194" s="102"/>
      <c r="F194" s="104"/>
      <c r="G194" s="102" t="s">
        <v>36</v>
      </c>
      <c r="H194" s="105"/>
      <c r="I194" s="102"/>
    </row>
    <row r="195" spans="1:10" ht="15" thickBot="1" x14ac:dyDescent="0.35">
      <c r="A195" s="295"/>
      <c r="B195" s="298"/>
      <c r="C195" s="102"/>
      <c r="D195" s="102"/>
      <c r="E195" s="102"/>
      <c r="F195" s="104"/>
      <c r="G195" s="102" t="s">
        <v>99</v>
      </c>
      <c r="H195" s="105"/>
      <c r="I195" s="102"/>
    </row>
    <row r="196" spans="1:10" ht="15" customHeight="1" thickBot="1" x14ac:dyDescent="0.35">
      <c r="A196" s="295"/>
      <c r="B196" s="298"/>
      <c r="C196" s="102">
        <v>31.7</v>
      </c>
      <c r="D196" s="102">
        <v>0</v>
      </c>
      <c r="E196" s="102">
        <v>0</v>
      </c>
      <c r="F196" s="53"/>
      <c r="G196" s="102" t="s">
        <v>34</v>
      </c>
      <c r="H196" s="105"/>
      <c r="I196" s="102"/>
    </row>
    <row r="197" spans="1:10" ht="15" thickBot="1" x14ac:dyDescent="0.35">
      <c r="A197" s="295"/>
      <c r="B197" s="298"/>
      <c r="C197" s="102"/>
      <c r="D197" s="102"/>
      <c r="E197" s="102"/>
      <c r="F197" s="104"/>
      <c r="G197" s="102" t="s">
        <v>100</v>
      </c>
      <c r="H197" s="105"/>
      <c r="I197" s="102"/>
    </row>
    <row r="198" spans="1:10" ht="15" thickBot="1" x14ac:dyDescent="0.35">
      <c r="A198" s="296"/>
      <c r="B198" s="299"/>
      <c r="C198" s="110">
        <f>SUM(C193:C197)</f>
        <v>31.7</v>
      </c>
      <c r="D198" s="110">
        <f t="shared" ref="D198:E198" si="36">SUM(D193:D197)</f>
        <v>0</v>
      </c>
      <c r="E198" s="110">
        <f t="shared" si="36"/>
        <v>0</v>
      </c>
      <c r="F198" s="108"/>
      <c r="G198" s="107" t="s">
        <v>38</v>
      </c>
      <c r="H198" s="109"/>
      <c r="I198" s="110"/>
    </row>
    <row r="199" spans="1:10" ht="15" customHeight="1" thickBot="1" x14ac:dyDescent="0.35">
      <c r="A199" s="295"/>
      <c r="B199" s="297" t="s">
        <v>615</v>
      </c>
      <c r="C199" s="102">
        <v>0</v>
      </c>
      <c r="D199" s="102"/>
      <c r="E199" s="102"/>
      <c r="F199" s="53"/>
      <c r="G199" s="102" t="s">
        <v>33</v>
      </c>
      <c r="H199" s="103"/>
      <c r="I199" s="102"/>
    </row>
    <row r="200" spans="1:10" ht="15" thickBot="1" x14ac:dyDescent="0.35">
      <c r="A200" s="295"/>
      <c r="B200" s="298"/>
      <c r="C200" s="102"/>
      <c r="D200" s="102"/>
      <c r="E200" s="102"/>
      <c r="F200" s="104"/>
      <c r="G200" s="102" t="s">
        <v>36</v>
      </c>
      <c r="H200" s="105"/>
      <c r="I200" s="102"/>
    </row>
    <row r="201" spans="1:10" ht="15" thickBot="1" x14ac:dyDescent="0.35">
      <c r="A201" s="295"/>
      <c r="B201" s="298"/>
      <c r="C201" s="102"/>
      <c r="D201" s="102"/>
      <c r="E201" s="102"/>
      <c r="F201" s="104"/>
      <c r="G201" s="102" t="s">
        <v>99</v>
      </c>
      <c r="H201" s="105"/>
      <c r="I201" s="102"/>
    </row>
    <row r="202" spans="1:10" ht="15" thickBot="1" x14ac:dyDescent="0.35">
      <c r="A202" s="295"/>
      <c r="B202" s="298"/>
      <c r="C202" s="102">
        <v>3.3</v>
      </c>
      <c r="D202" s="102"/>
      <c r="E202" s="102"/>
      <c r="F202" s="104"/>
      <c r="G202" s="102" t="s">
        <v>34</v>
      </c>
      <c r="H202" s="105"/>
      <c r="I202" s="102"/>
      <c r="J202" s="160"/>
    </row>
    <row r="203" spans="1:10" ht="15" thickBot="1" x14ac:dyDescent="0.35">
      <c r="A203" s="295"/>
      <c r="B203" s="298"/>
      <c r="C203" s="102"/>
      <c r="D203" s="102"/>
      <c r="E203" s="102"/>
      <c r="F203" s="104"/>
      <c r="G203" s="102" t="s">
        <v>100</v>
      </c>
      <c r="H203" s="105"/>
      <c r="I203" s="102"/>
    </row>
    <row r="204" spans="1:10" ht="15" thickBot="1" x14ac:dyDescent="0.35">
      <c r="A204" s="296"/>
      <c r="B204" s="299"/>
      <c r="C204" s="110">
        <f>SUM(C199:C203)</f>
        <v>3.3</v>
      </c>
      <c r="D204" s="110">
        <f>SUM(D199:D203)</f>
        <v>0</v>
      </c>
      <c r="E204" s="110">
        <f>SUM(E199:E203)</f>
        <v>0</v>
      </c>
      <c r="F204" s="108"/>
      <c r="G204" s="107" t="s">
        <v>38</v>
      </c>
      <c r="H204" s="109"/>
      <c r="I204" s="110"/>
    </row>
    <row r="205" spans="1:10" ht="24.6" customHeight="1" thickBot="1" x14ac:dyDescent="0.35">
      <c r="A205" s="295"/>
      <c r="B205" s="297" t="s">
        <v>635</v>
      </c>
      <c r="C205" s="102">
        <v>48.1</v>
      </c>
      <c r="D205" s="102"/>
      <c r="E205" s="102"/>
      <c r="F205" s="53"/>
      <c r="G205" s="102" t="s">
        <v>33</v>
      </c>
      <c r="H205" s="103" t="s">
        <v>639</v>
      </c>
      <c r="I205" s="102"/>
      <c r="J205" s="161"/>
    </row>
    <row r="206" spans="1:10" ht="15" thickBot="1" x14ac:dyDescent="0.35">
      <c r="A206" s="295"/>
      <c r="B206" s="298"/>
      <c r="C206" s="241">
        <v>23.4</v>
      </c>
      <c r="D206" s="102"/>
      <c r="E206" s="102"/>
      <c r="F206" s="104"/>
      <c r="G206" s="102" t="s">
        <v>36</v>
      </c>
      <c r="H206" s="105"/>
      <c r="I206" s="102"/>
      <c r="J206" s="162"/>
    </row>
    <row r="207" spans="1:10" ht="15" thickBot="1" x14ac:dyDescent="0.35">
      <c r="A207" s="295"/>
      <c r="B207" s="298"/>
      <c r="C207" s="102"/>
      <c r="D207" s="102"/>
      <c r="E207" s="102"/>
      <c r="F207" s="104"/>
      <c r="G207" s="102" t="s">
        <v>99</v>
      </c>
      <c r="H207" s="105"/>
      <c r="I207" s="102"/>
      <c r="J207" s="162"/>
    </row>
    <row r="208" spans="1:10" ht="15" thickBot="1" x14ac:dyDescent="0.35">
      <c r="A208" s="295"/>
      <c r="B208" s="298"/>
      <c r="C208" s="246">
        <v>116</v>
      </c>
      <c r="D208" s="102"/>
      <c r="E208" s="102"/>
      <c r="F208" s="104"/>
      <c r="G208" s="102" t="s">
        <v>34</v>
      </c>
      <c r="H208" s="103"/>
      <c r="I208" s="102"/>
      <c r="J208" s="232"/>
    </row>
    <row r="209" spans="1:10" ht="15" thickBot="1" x14ac:dyDescent="0.35">
      <c r="A209" s="295"/>
      <c r="B209" s="298"/>
      <c r="C209" s="102"/>
      <c r="D209" s="102"/>
      <c r="E209" s="102"/>
      <c r="F209" s="104"/>
      <c r="G209" s="102" t="s">
        <v>100</v>
      </c>
      <c r="H209" s="105"/>
      <c r="I209" s="102"/>
      <c r="J209" s="161"/>
    </row>
    <row r="210" spans="1:10" ht="15" customHeight="1" thickBot="1" x14ac:dyDescent="0.35">
      <c r="A210" s="295"/>
      <c r="B210" s="298"/>
      <c r="C210" s="216">
        <v>0</v>
      </c>
      <c r="D210" s="102"/>
      <c r="E210" s="102"/>
      <c r="F210" s="104"/>
      <c r="G210" s="102" t="s">
        <v>662</v>
      </c>
      <c r="H210" s="105"/>
      <c r="I210" s="102"/>
      <c r="J210" s="161"/>
    </row>
    <row r="211" spans="1:10" ht="15" thickBot="1" x14ac:dyDescent="0.35">
      <c r="A211" s="296"/>
      <c r="B211" s="299"/>
      <c r="C211" s="110">
        <f>SUM(C205:C210)</f>
        <v>187.5</v>
      </c>
      <c r="D211" s="110">
        <f t="shared" ref="D211:E211" si="37">SUM(D205:D210)</f>
        <v>0</v>
      </c>
      <c r="E211" s="110">
        <f t="shared" si="37"/>
        <v>0</v>
      </c>
      <c r="F211" s="108"/>
      <c r="G211" s="107" t="s">
        <v>38</v>
      </c>
      <c r="H211" s="109"/>
      <c r="I211" s="110"/>
    </row>
    <row r="212" spans="1:10" ht="24.6" thickBot="1" x14ac:dyDescent="0.35">
      <c r="A212" s="294"/>
      <c r="B212" s="297" t="s">
        <v>648</v>
      </c>
      <c r="C212" s="102"/>
      <c r="D212" s="102"/>
      <c r="E212" s="102"/>
      <c r="F212" s="104"/>
      <c r="G212" s="102" t="s">
        <v>33</v>
      </c>
      <c r="H212" s="103" t="s">
        <v>666</v>
      </c>
      <c r="I212" s="102"/>
    </row>
    <row r="213" spans="1:10" ht="15" thickBot="1" x14ac:dyDescent="0.35">
      <c r="A213" s="295"/>
      <c r="B213" s="298"/>
      <c r="C213" s="102"/>
      <c r="D213" s="102"/>
      <c r="E213" s="102"/>
      <c r="F213" s="104"/>
      <c r="G213" s="102" t="s">
        <v>36</v>
      </c>
      <c r="H213" s="105"/>
      <c r="I213" s="102"/>
    </row>
    <row r="214" spans="1:10" ht="15" thickBot="1" x14ac:dyDescent="0.35">
      <c r="A214" s="295"/>
      <c r="B214" s="298"/>
      <c r="C214" s="102"/>
      <c r="D214" s="102"/>
      <c r="E214" s="102"/>
      <c r="F214" s="104"/>
      <c r="G214" s="102" t="s">
        <v>99</v>
      </c>
      <c r="H214" s="105"/>
      <c r="I214" s="102"/>
    </row>
    <row r="215" spans="1:10" ht="15" thickBot="1" x14ac:dyDescent="0.35">
      <c r="A215" s="295"/>
      <c r="B215" s="298"/>
      <c r="C215" s="102"/>
      <c r="D215" s="102"/>
      <c r="E215" s="102"/>
      <c r="F215" s="53"/>
      <c r="G215" s="102" t="s">
        <v>34</v>
      </c>
      <c r="H215" s="105"/>
      <c r="I215" s="102"/>
    </row>
    <row r="216" spans="1:10" ht="15" thickBot="1" x14ac:dyDescent="0.35">
      <c r="A216" s="295"/>
      <c r="B216" s="298"/>
      <c r="C216" s="102"/>
      <c r="D216" s="102"/>
      <c r="E216" s="102"/>
      <c r="F216" s="104"/>
      <c r="G216" s="102" t="s">
        <v>100</v>
      </c>
      <c r="H216" s="105"/>
      <c r="I216" s="102"/>
    </row>
    <row r="217" spans="1:10" ht="15" thickBot="1" x14ac:dyDescent="0.35">
      <c r="A217" s="296"/>
      <c r="B217" s="299"/>
      <c r="C217" s="110">
        <f>SUM(C212:C216)</f>
        <v>0</v>
      </c>
      <c r="D217" s="110">
        <f>SUM(D212:D216)</f>
        <v>0</v>
      </c>
      <c r="E217" s="110">
        <f>SUM(E212:E216)</f>
        <v>0</v>
      </c>
      <c r="F217" s="108"/>
      <c r="G217" s="107" t="s">
        <v>38</v>
      </c>
      <c r="H217" s="109"/>
      <c r="I217" s="110"/>
    </row>
    <row r="218" spans="1:10" ht="15" customHeight="1" thickBot="1" x14ac:dyDescent="0.35">
      <c r="A218" s="288"/>
      <c r="B218" s="297" t="s">
        <v>667</v>
      </c>
      <c r="C218" s="216"/>
      <c r="D218" s="216"/>
      <c r="E218" s="216"/>
      <c r="F218" s="217"/>
      <c r="G218" s="216" t="s">
        <v>33</v>
      </c>
      <c r="H218" s="234">
        <v>288724610</v>
      </c>
      <c r="I218" s="216">
        <v>0</v>
      </c>
    </row>
    <row r="219" spans="1:10" ht="15" customHeight="1" thickBot="1" x14ac:dyDescent="0.35">
      <c r="A219" s="289"/>
      <c r="B219" s="298"/>
      <c r="C219" s="216"/>
      <c r="D219" s="216"/>
      <c r="E219" s="216"/>
      <c r="F219" s="217"/>
      <c r="G219" s="216" t="s">
        <v>36</v>
      </c>
      <c r="H219" s="218"/>
      <c r="I219" s="216"/>
    </row>
    <row r="220" spans="1:10" ht="15" thickBot="1" x14ac:dyDescent="0.35">
      <c r="A220" s="289"/>
      <c r="B220" s="298"/>
      <c r="C220" s="216"/>
      <c r="D220" s="216"/>
      <c r="E220" s="216"/>
      <c r="F220" s="217"/>
      <c r="G220" s="216" t="s">
        <v>99</v>
      </c>
      <c r="H220" s="218"/>
      <c r="I220" s="216"/>
    </row>
    <row r="221" spans="1:10" ht="15" thickBot="1" x14ac:dyDescent="0.35">
      <c r="A221" s="289"/>
      <c r="B221" s="298"/>
      <c r="C221" s="216"/>
      <c r="D221" s="216"/>
      <c r="E221" s="216"/>
      <c r="F221" s="217"/>
      <c r="G221" s="216" t="s">
        <v>34</v>
      </c>
      <c r="H221" s="218"/>
      <c r="I221" s="216"/>
    </row>
    <row r="222" spans="1:10" ht="15" thickBot="1" x14ac:dyDescent="0.35">
      <c r="A222" s="289"/>
      <c r="B222" s="298"/>
      <c r="C222" s="216"/>
      <c r="D222" s="216"/>
      <c r="E222" s="216"/>
      <c r="F222" s="217"/>
      <c r="G222" s="216" t="s">
        <v>100</v>
      </c>
      <c r="H222" s="218"/>
      <c r="I222" s="216"/>
    </row>
    <row r="223" spans="1:10" ht="15" thickBot="1" x14ac:dyDescent="0.35">
      <c r="A223" s="290"/>
      <c r="B223" s="299"/>
      <c r="C223" s="110"/>
      <c r="D223" s="110"/>
      <c r="E223" s="110"/>
      <c r="F223" s="108"/>
      <c r="G223" s="107"/>
      <c r="H223" s="109"/>
      <c r="I223" s="110"/>
    </row>
    <row r="224" spans="1:10" ht="15" customHeight="1" thickBot="1" x14ac:dyDescent="0.35">
      <c r="A224" s="288"/>
      <c r="B224" s="297" t="s">
        <v>668</v>
      </c>
      <c r="C224" s="216"/>
      <c r="D224" s="216"/>
      <c r="E224" s="216"/>
      <c r="F224" s="217"/>
      <c r="G224" s="216" t="s">
        <v>33</v>
      </c>
      <c r="H224" s="234">
        <v>288724610</v>
      </c>
      <c r="I224" s="216">
        <v>0</v>
      </c>
    </row>
    <row r="225" spans="1:9" ht="26.4" customHeight="1" thickBot="1" x14ac:dyDescent="0.35">
      <c r="A225" s="289"/>
      <c r="B225" s="298"/>
      <c r="C225" s="216"/>
      <c r="D225" s="216"/>
      <c r="E225" s="216"/>
      <c r="F225" s="217"/>
      <c r="G225" s="216" t="s">
        <v>36</v>
      </c>
      <c r="H225" s="234"/>
      <c r="I225" s="216"/>
    </row>
    <row r="226" spans="1:9" ht="15" thickBot="1" x14ac:dyDescent="0.35">
      <c r="A226" s="289"/>
      <c r="B226" s="298"/>
      <c r="C226" s="216"/>
      <c r="D226" s="216"/>
      <c r="E226" s="216"/>
      <c r="F226" s="217"/>
      <c r="G226" s="216" t="s">
        <v>99</v>
      </c>
      <c r="H226" s="234"/>
      <c r="I226" s="216"/>
    </row>
    <row r="227" spans="1:9" ht="15" thickBot="1" x14ac:dyDescent="0.35">
      <c r="A227" s="289"/>
      <c r="B227" s="298"/>
      <c r="C227" s="216"/>
      <c r="D227" s="216"/>
      <c r="E227" s="216"/>
      <c r="F227" s="217"/>
      <c r="G227" s="216" t="s">
        <v>34</v>
      </c>
      <c r="H227" s="234"/>
      <c r="I227" s="216"/>
    </row>
    <row r="228" spans="1:9" ht="15" thickBot="1" x14ac:dyDescent="0.35">
      <c r="A228" s="289"/>
      <c r="B228" s="298"/>
      <c r="C228" s="216"/>
      <c r="D228" s="216"/>
      <c r="E228" s="216"/>
      <c r="F228" s="217"/>
      <c r="G228" s="216" t="s">
        <v>100</v>
      </c>
      <c r="H228" s="234"/>
      <c r="I228" s="216"/>
    </row>
    <row r="229" spans="1:9" ht="15" thickBot="1" x14ac:dyDescent="0.35">
      <c r="A229" s="290"/>
      <c r="B229" s="299"/>
      <c r="C229" s="110"/>
      <c r="D229" s="110"/>
      <c r="E229" s="110"/>
      <c r="F229" s="108"/>
      <c r="G229" s="107"/>
      <c r="H229" s="222"/>
      <c r="I229" s="110"/>
    </row>
    <row r="230" spans="1:9" ht="15" customHeight="1" thickBot="1" x14ac:dyDescent="0.35">
      <c r="A230" s="288"/>
      <c r="B230" s="297" t="s">
        <v>669</v>
      </c>
      <c r="C230" s="216"/>
      <c r="D230" s="216"/>
      <c r="E230" s="216"/>
      <c r="F230" s="217"/>
      <c r="G230" s="216" t="s">
        <v>33</v>
      </c>
      <c r="H230" s="234">
        <v>288724610</v>
      </c>
      <c r="I230" s="216">
        <v>0</v>
      </c>
    </row>
    <row r="231" spans="1:9" ht="11.4" customHeight="1" thickBot="1" x14ac:dyDescent="0.35">
      <c r="A231" s="289"/>
      <c r="B231" s="298"/>
      <c r="C231" s="216"/>
      <c r="D231" s="216"/>
      <c r="E231" s="216"/>
      <c r="F231" s="217"/>
      <c r="G231" s="216" t="s">
        <v>36</v>
      </c>
      <c r="H231" s="234"/>
      <c r="I231" s="216"/>
    </row>
    <row r="232" spans="1:9" ht="15" thickBot="1" x14ac:dyDescent="0.35">
      <c r="A232" s="289"/>
      <c r="B232" s="298"/>
      <c r="C232" s="216"/>
      <c r="D232" s="216"/>
      <c r="E232" s="216"/>
      <c r="F232" s="217"/>
      <c r="G232" s="216" t="s">
        <v>99</v>
      </c>
      <c r="H232" s="234"/>
      <c r="I232" s="216"/>
    </row>
    <row r="233" spans="1:9" ht="15" thickBot="1" x14ac:dyDescent="0.35">
      <c r="A233" s="289"/>
      <c r="B233" s="298"/>
      <c r="C233" s="216"/>
      <c r="D233" s="216"/>
      <c r="E233" s="216"/>
      <c r="F233" s="217"/>
      <c r="G233" s="216" t="s">
        <v>34</v>
      </c>
      <c r="H233" s="234"/>
      <c r="I233" s="216"/>
    </row>
    <row r="234" spans="1:9" ht="15" thickBot="1" x14ac:dyDescent="0.35">
      <c r="A234" s="289"/>
      <c r="B234" s="298"/>
      <c r="C234" s="216"/>
      <c r="D234" s="216"/>
      <c r="E234" s="216"/>
      <c r="F234" s="217"/>
      <c r="G234" s="216" t="s">
        <v>100</v>
      </c>
      <c r="H234" s="234"/>
      <c r="I234" s="216"/>
    </row>
    <row r="235" spans="1:9" ht="15" thickBot="1" x14ac:dyDescent="0.35">
      <c r="A235" s="290"/>
      <c r="B235" s="299"/>
      <c r="C235" s="110"/>
      <c r="D235" s="110"/>
      <c r="E235" s="110"/>
      <c r="F235" s="108"/>
      <c r="G235" s="110"/>
      <c r="H235" s="222"/>
      <c r="I235" s="110"/>
    </row>
    <row r="236" spans="1:9" ht="15" customHeight="1" thickBot="1" x14ac:dyDescent="0.35">
      <c r="A236" s="288"/>
      <c r="B236" s="297" t="s">
        <v>670</v>
      </c>
      <c r="C236" s="216"/>
      <c r="D236" s="216"/>
      <c r="E236" s="216"/>
      <c r="F236" s="217"/>
      <c r="G236" s="216" t="s">
        <v>33</v>
      </c>
      <c r="H236" s="234">
        <v>288724610</v>
      </c>
      <c r="I236" s="216">
        <v>0</v>
      </c>
    </row>
    <row r="237" spans="1:9" ht="12.6" customHeight="1" thickBot="1" x14ac:dyDescent="0.35">
      <c r="A237" s="289"/>
      <c r="B237" s="298"/>
      <c r="C237" s="216"/>
      <c r="D237" s="216"/>
      <c r="E237" s="216"/>
      <c r="F237" s="217"/>
      <c r="G237" s="216" t="s">
        <v>36</v>
      </c>
      <c r="H237" s="218"/>
      <c r="I237" s="216"/>
    </row>
    <row r="238" spans="1:9" ht="15" thickBot="1" x14ac:dyDescent="0.35">
      <c r="A238" s="289"/>
      <c r="B238" s="298"/>
      <c r="C238" s="216"/>
      <c r="D238" s="216"/>
      <c r="E238" s="216"/>
      <c r="F238" s="217"/>
      <c r="G238" s="216" t="s">
        <v>99</v>
      </c>
      <c r="H238" s="218"/>
      <c r="I238" s="216"/>
    </row>
    <row r="239" spans="1:9" ht="15" thickBot="1" x14ac:dyDescent="0.35">
      <c r="A239" s="289"/>
      <c r="B239" s="298"/>
      <c r="C239" s="216"/>
      <c r="D239" s="216"/>
      <c r="E239" s="216"/>
      <c r="F239" s="217"/>
      <c r="G239" s="216" t="s">
        <v>34</v>
      </c>
      <c r="H239" s="218"/>
      <c r="I239" s="216"/>
    </row>
    <row r="240" spans="1:9" ht="15" thickBot="1" x14ac:dyDescent="0.35">
      <c r="A240" s="289"/>
      <c r="B240" s="298"/>
      <c r="C240" s="216"/>
      <c r="D240" s="216"/>
      <c r="E240" s="216"/>
      <c r="F240" s="217"/>
      <c r="G240" s="216" t="s">
        <v>100</v>
      </c>
      <c r="H240" s="218"/>
      <c r="I240" s="216"/>
    </row>
    <row r="241" spans="1:10" ht="15" thickBot="1" x14ac:dyDescent="0.35">
      <c r="A241" s="290"/>
      <c r="B241" s="299"/>
      <c r="C241" s="110"/>
      <c r="D241" s="110"/>
      <c r="E241" s="110"/>
      <c r="F241" s="108"/>
      <c r="G241" s="107"/>
      <c r="H241" s="109"/>
      <c r="I241" s="110"/>
    </row>
    <row r="242" spans="1:10" ht="27" thickBot="1" x14ac:dyDescent="0.35">
      <c r="A242" s="92" t="s">
        <v>124</v>
      </c>
      <c r="B242" s="93" t="s">
        <v>128</v>
      </c>
      <c r="C242" s="94"/>
      <c r="D242" s="94"/>
      <c r="E242" s="94"/>
      <c r="F242" s="95" t="s">
        <v>127</v>
      </c>
      <c r="G242" s="93"/>
      <c r="H242" s="94"/>
      <c r="I242" s="94"/>
    </row>
    <row r="243" spans="1:10" ht="27" thickBot="1" x14ac:dyDescent="0.35">
      <c r="A243" s="96" t="s">
        <v>137</v>
      </c>
      <c r="B243" s="97" t="s">
        <v>139</v>
      </c>
      <c r="C243" s="98"/>
      <c r="D243" s="98"/>
      <c r="E243" s="98"/>
      <c r="F243" s="99" t="s">
        <v>138</v>
      </c>
      <c r="G243" s="97"/>
      <c r="H243" s="98"/>
      <c r="I243" s="98"/>
    </row>
    <row r="244" spans="1:10" ht="15" thickBot="1" x14ac:dyDescent="0.35">
      <c r="A244" s="295" t="s">
        <v>140</v>
      </c>
      <c r="B244" s="300" t="s">
        <v>142</v>
      </c>
      <c r="C244" s="101">
        <f>C250*1</f>
        <v>0</v>
      </c>
      <c r="D244" s="101">
        <f t="shared" ref="D244:E248" si="38">D250*1</f>
        <v>0</v>
      </c>
      <c r="E244" s="101">
        <f t="shared" si="38"/>
        <v>0</v>
      </c>
      <c r="F244" s="53" t="s">
        <v>141</v>
      </c>
      <c r="G244" s="102" t="s">
        <v>33</v>
      </c>
      <c r="H244" s="103">
        <v>288724610</v>
      </c>
      <c r="I244" s="102">
        <v>0</v>
      </c>
    </row>
    <row r="245" spans="1:10" ht="15" thickBot="1" x14ac:dyDescent="0.35">
      <c r="A245" s="295"/>
      <c r="B245" s="301"/>
      <c r="C245" s="101">
        <f>C251*1</f>
        <v>0</v>
      </c>
      <c r="D245" s="101">
        <f t="shared" si="38"/>
        <v>0</v>
      </c>
      <c r="E245" s="101">
        <f t="shared" si="38"/>
        <v>0</v>
      </c>
      <c r="F245" s="104"/>
      <c r="G245" s="102" t="s">
        <v>36</v>
      </c>
      <c r="H245" s="105"/>
      <c r="I245" s="102"/>
    </row>
    <row r="246" spans="1:10" ht="15" thickBot="1" x14ac:dyDescent="0.35">
      <c r="A246" s="295"/>
      <c r="B246" s="301"/>
      <c r="C246" s="101">
        <f>C252*1</f>
        <v>0</v>
      </c>
      <c r="D246" s="101">
        <f t="shared" si="38"/>
        <v>0</v>
      </c>
      <c r="E246" s="101">
        <f t="shared" si="38"/>
        <v>0</v>
      </c>
      <c r="F246" s="104"/>
      <c r="G246" s="102" t="s">
        <v>99</v>
      </c>
      <c r="H246" s="105"/>
      <c r="I246" s="102"/>
    </row>
    <row r="247" spans="1:10" ht="15" thickBot="1" x14ac:dyDescent="0.35">
      <c r="A247" s="295"/>
      <c r="B247" s="301"/>
      <c r="C247" s="101">
        <f>C253*1</f>
        <v>0</v>
      </c>
      <c r="D247" s="101">
        <f t="shared" si="38"/>
        <v>0</v>
      </c>
      <c r="E247" s="101">
        <f t="shared" si="38"/>
        <v>0</v>
      </c>
      <c r="F247" s="104"/>
      <c r="G247" s="102" t="s">
        <v>34</v>
      </c>
      <c r="H247" s="105"/>
      <c r="I247" s="102"/>
    </row>
    <row r="248" spans="1:10" ht="15" thickBot="1" x14ac:dyDescent="0.35">
      <c r="A248" s="295"/>
      <c r="B248" s="301"/>
      <c r="C248" s="101">
        <f>C254*1</f>
        <v>0</v>
      </c>
      <c r="D248" s="101">
        <f t="shared" si="38"/>
        <v>0</v>
      </c>
      <c r="E248" s="101">
        <f t="shared" si="38"/>
        <v>0</v>
      </c>
      <c r="F248" s="104"/>
      <c r="G248" s="102" t="s">
        <v>100</v>
      </c>
      <c r="H248" s="105"/>
      <c r="I248" s="102"/>
    </row>
    <row r="249" spans="1:10" ht="15" thickBot="1" x14ac:dyDescent="0.35">
      <c r="A249" s="296"/>
      <c r="B249" s="302"/>
      <c r="C249" s="107">
        <f>SUM(C244:C248)</f>
        <v>0</v>
      </c>
      <c r="D249" s="107">
        <f t="shared" ref="D249:E249" si="39">SUM(D244:D248)</f>
        <v>0</v>
      </c>
      <c r="E249" s="107">
        <f t="shared" si="39"/>
        <v>0</v>
      </c>
      <c r="F249" s="108"/>
      <c r="G249" s="107" t="s">
        <v>38</v>
      </c>
      <c r="H249" s="109"/>
      <c r="I249" s="110"/>
    </row>
    <row r="250" spans="1:10" ht="15" customHeight="1" thickBot="1" x14ac:dyDescent="0.35">
      <c r="A250" s="294"/>
      <c r="B250" s="297" t="s">
        <v>692</v>
      </c>
      <c r="C250" s="66"/>
      <c r="D250" s="66"/>
      <c r="E250" s="66"/>
      <c r="F250" s="145"/>
      <c r="G250" s="66" t="s">
        <v>33</v>
      </c>
      <c r="H250" s="103">
        <v>288724610</v>
      </c>
      <c r="I250" s="102">
        <v>0</v>
      </c>
      <c r="J250" s="160"/>
    </row>
    <row r="251" spans="1:10" ht="15" thickBot="1" x14ac:dyDescent="0.35">
      <c r="A251" s="295"/>
      <c r="B251" s="298"/>
      <c r="C251" s="102"/>
      <c r="D251" s="102"/>
      <c r="E251" s="102"/>
      <c r="F251" s="104"/>
      <c r="G251" s="102" t="s">
        <v>36</v>
      </c>
      <c r="H251" s="105"/>
      <c r="I251" s="102"/>
    </row>
    <row r="252" spans="1:10" ht="15" thickBot="1" x14ac:dyDescent="0.35">
      <c r="A252" s="295"/>
      <c r="B252" s="298"/>
      <c r="C252" s="102"/>
      <c r="D252" s="102"/>
      <c r="E252" s="102"/>
      <c r="F252" s="104"/>
      <c r="G252" s="102" t="s">
        <v>99</v>
      </c>
      <c r="H252" s="105"/>
      <c r="I252" s="102"/>
    </row>
    <row r="253" spans="1:10" ht="15" thickBot="1" x14ac:dyDescent="0.35">
      <c r="A253" s="295"/>
      <c r="B253" s="298"/>
      <c r="C253" s="102"/>
      <c r="D253" s="102"/>
      <c r="E253" s="102"/>
      <c r="F253" s="104"/>
      <c r="G253" s="102" t="s">
        <v>34</v>
      </c>
      <c r="H253" s="105"/>
      <c r="I253" s="102"/>
    </row>
    <row r="254" spans="1:10" ht="15" thickBot="1" x14ac:dyDescent="0.35">
      <c r="A254" s="295"/>
      <c r="B254" s="298"/>
      <c r="C254" s="102"/>
      <c r="D254" s="102"/>
      <c r="E254" s="102"/>
      <c r="F254" s="104"/>
      <c r="G254" s="102" t="s">
        <v>100</v>
      </c>
      <c r="H254" s="105"/>
      <c r="I254" s="102"/>
    </row>
    <row r="255" spans="1:10" ht="15" thickBot="1" x14ac:dyDescent="0.35">
      <c r="A255" s="296"/>
      <c r="B255" s="299"/>
      <c r="C255" s="110">
        <f>SUM(C250:C254)</f>
        <v>0</v>
      </c>
      <c r="D255" s="110">
        <f t="shared" ref="D255:E255" si="40">SUM(D250:D254)</f>
        <v>0</v>
      </c>
      <c r="E255" s="110">
        <f t="shared" si="40"/>
        <v>0</v>
      </c>
      <c r="F255" s="108"/>
      <c r="G255" s="107" t="s">
        <v>38</v>
      </c>
      <c r="H255" s="109"/>
      <c r="I255" s="110"/>
    </row>
    <row r="256" spans="1:10" ht="15" customHeight="1" thickBot="1" x14ac:dyDescent="0.35">
      <c r="A256" s="106"/>
      <c r="B256" s="113" t="s">
        <v>136</v>
      </c>
      <c r="C256" s="114"/>
      <c r="D256" s="114"/>
      <c r="E256" s="114"/>
      <c r="F256" s="114"/>
      <c r="G256" s="101"/>
      <c r="H256" s="103"/>
      <c r="I256" s="103"/>
    </row>
    <row r="257" spans="1:9" ht="27" thickBot="1" x14ac:dyDescent="0.35">
      <c r="A257" s="92" t="s">
        <v>143</v>
      </c>
      <c r="B257" s="93" t="s">
        <v>147</v>
      </c>
      <c r="C257" s="94"/>
      <c r="D257" s="94"/>
      <c r="E257" s="94"/>
      <c r="F257" s="95" t="s">
        <v>146</v>
      </c>
      <c r="G257" s="93"/>
      <c r="H257" s="94"/>
      <c r="I257" s="94"/>
    </row>
    <row r="258" spans="1:9" ht="27" thickBot="1" x14ac:dyDescent="0.35">
      <c r="A258" s="96" t="s">
        <v>144</v>
      </c>
      <c r="B258" s="97" t="s">
        <v>149</v>
      </c>
      <c r="C258" s="98"/>
      <c r="D258" s="98"/>
      <c r="E258" s="98"/>
      <c r="F258" s="99" t="s">
        <v>148</v>
      </c>
      <c r="G258" s="97"/>
      <c r="H258" s="98"/>
      <c r="I258" s="98"/>
    </row>
    <row r="259" spans="1:9" ht="15" customHeight="1" thickBot="1" x14ac:dyDescent="0.35">
      <c r="A259" s="295" t="s">
        <v>145</v>
      </c>
      <c r="B259" s="300" t="s">
        <v>151</v>
      </c>
      <c r="C259" s="101">
        <f t="shared" ref="C259:E263" si="41">C266+C272+C278+C284+C290+C296+C302+C308+C314+C321</f>
        <v>4.9000000000000004</v>
      </c>
      <c r="D259" s="101">
        <f t="shared" si="41"/>
        <v>4.9000000000000004</v>
      </c>
      <c r="E259" s="101">
        <f t="shared" si="41"/>
        <v>0</v>
      </c>
      <c r="F259" s="53" t="s">
        <v>150</v>
      </c>
      <c r="G259" s="102" t="s">
        <v>33</v>
      </c>
      <c r="H259" s="103">
        <v>288724610</v>
      </c>
      <c r="I259" s="102">
        <v>0</v>
      </c>
    </row>
    <row r="260" spans="1:9" ht="15" thickBot="1" x14ac:dyDescent="0.35">
      <c r="A260" s="295"/>
      <c r="B260" s="301"/>
      <c r="C260" s="100">
        <f t="shared" si="41"/>
        <v>30.6</v>
      </c>
      <c r="D260" s="100">
        <f t="shared" si="41"/>
        <v>0</v>
      </c>
      <c r="E260" s="100">
        <f t="shared" si="41"/>
        <v>0</v>
      </c>
      <c r="F260" s="104"/>
      <c r="G260" s="102" t="s">
        <v>36</v>
      </c>
      <c r="H260" s="105"/>
      <c r="I260" s="102"/>
    </row>
    <row r="261" spans="1:9" ht="22.2" customHeight="1" thickBot="1" x14ac:dyDescent="0.35">
      <c r="A261" s="295"/>
      <c r="B261" s="301"/>
      <c r="C261" s="101">
        <f t="shared" si="41"/>
        <v>0</v>
      </c>
      <c r="D261" s="101">
        <f t="shared" si="41"/>
        <v>0</v>
      </c>
      <c r="E261" s="101">
        <f t="shared" si="41"/>
        <v>0</v>
      </c>
      <c r="F261" s="104"/>
      <c r="G261" s="102" t="s">
        <v>99</v>
      </c>
      <c r="H261" s="105"/>
      <c r="I261" s="102"/>
    </row>
    <row r="262" spans="1:9" ht="15" customHeight="1" thickBot="1" x14ac:dyDescent="0.35">
      <c r="A262" s="295"/>
      <c r="B262" s="301"/>
      <c r="C262" s="100">
        <f t="shared" si="41"/>
        <v>95.600000000000009</v>
      </c>
      <c r="D262" s="100">
        <f t="shared" si="41"/>
        <v>51.7</v>
      </c>
      <c r="E262" s="100">
        <f t="shared" si="41"/>
        <v>29.9</v>
      </c>
      <c r="F262" s="104"/>
      <c r="G262" s="102" t="s">
        <v>34</v>
      </c>
      <c r="H262" s="105"/>
      <c r="I262" s="102"/>
    </row>
    <row r="263" spans="1:9" ht="15" thickBot="1" x14ac:dyDescent="0.35">
      <c r="A263" s="295"/>
      <c r="B263" s="301"/>
      <c r="C263" s="100">
        <f t="shared" si="41"/>
        <v>0</v>
      </c>
      <c r="D263" s="100">
        <f t="shared" si="41"/>
        <v>0</v>
      </c>
      <c r="E263" s="100">
        <f t="shared" si="41"/>
        <v>0</v>
      </c>
      <c r="F263" s="104"/>
      <c r="G263" s="102" t="s">
        <v>100</v>
      </c>
      <c r="H263" s="105"/>
      <c r="I263" s="102"/>
    </row>
    <row r="264" spans="1:9" ht="15" thickBot="1" x14ac:dyDescent="0.35">
      <c r="A264" s="295"/>
      <c r="B264" s="301"/>
      <c r="C264" s="100">
        <f>C319*1</f>
        <v>23.5</v>
      </c>
      <c r="D264" s="100"/>
      <c r="E264" s="100"/>
      <c r="F264" s="104"/>
      <c r="G264" s="102" t="s">
        <v>662</v>
      </c>
      <c r="H264" s="105"/>
      <c r="I264" s="102"/>
    </row>
    <row r="265" spans="1:9" ht="15" thickBot="1" x14ac:dyDescent="0.35">
      <c r="A265" s="296"/>
      <c r="B265" s="302"/>
      <c r="C265" s="107">
        <f>SUM(C259:C264)</f>
        <v>154.60000000000002</v>
      </c>
      <c r="D265" s="107">
        <f t="shared" ref="D265:E265" si="42">SUM(D259:D264)</f>
        <v>56.6</v>
      </c>
      <c r="E265" s="107">
        <f t="shared" si="42"/>
        <v>29.9</v>
      </c>
      <c r="F265" s="108"/>
      <c r="G265" s="107" t="s">
        <v>38</v>
      </c>
      <c r="H265" s="109"/>
      <c r="I265" s="110"/>
    </row>
    <row r="266" spans="1:9" ht="15" thickBot="1" x14ac:dyDescent="0.35">
      <c r="A266" s="294"/>
      <c r="B266" s="297" t="s">
        <v>519</v>
      </c>
      <c r="C266" s="102"/>
      <c r="D266" s="102"/>
      <c r="E266" s="102"/>
      <c r="F266" s="104"/>
      <c r="G266" s="102" t="s">
        <v>33</v>
      </c>
      <c r="H266" s="103">
        <v>288724610</v>
      </c>
      <c r="I266" s="102">
        <v>0</v>
      </c>
    </row>
    <row r="267" spans="1:9" ht="15" thickBot="1" x14ac:dyDescent="0.35">
      <c r="A267" s="295"/>
      <c r="B267" s="298"/>
      <c r="C267" s="111">
        <v>8</v>
      </c>
      <c r="D267" s="102">
        <v>0</v>
      </c>
      <c r="E267" s="102"/>
      <c r="F267" s="104"/>
      <c r="G267" s="102" t="s">
        <v>36</v>
      </c>
      <c r="H267" s="105"/>
      <c r="I267" s="102"/>
    </row>
    <row r="268" spans="1:9" ht="15" customHeight="1" thickBot="1" x14ac:dyDescent="0.35">
      <c r="A268" s="295"/>
      <c r="B268" s="298"/>
      <c r="C268" s="102"/>
      <c r="D268" s="102"/>
      <c r="E268" s="102"/>
      <c r="F268" s="104"/>
      <c r="G268" s="102" t="s">
        <v>99</v>
      </c>
      <c r="H268" s="105"/>
      <c r="I268" s="102"/>
    </row>
    <row r="269" spans="1:9" ht="15" thickBot="1" x14ac:dyDescent="0.35">
      <c r="A269" s="295"/>
      <c r="B269" s="298"/>
      <c r="C269" s="102"/>
      <c r="D269" s="102"/>
      <c r="E269" s="111">
        <v>8</v>
      </c>
      <c r="F269" s="104"/>
      <c r="G269" s="102" t="s">
        <v>34</v>
      </c>
      <c r="H269" s="105"/>
      <c r="I269" s="102"/>
    </row>
    <row r="270" spans="1:9" ht="15" thickBot="1" x14ac:dyDescent="0.35">
      <c r="A270" s="295"/>
      <c r="B270" s="298"/>
      <c r="C270" s="102"/>
      <c r="D270" s="102"/>
      <c r="E270" s="102"/>
      <c r="F270" s="104"/>
      <c r="G270" s="102" t="s">
        <v>100</v>
      </c>
      <c r="H270" s="105"/>
      <c r="I270" s="102"/>
    </row>
    <row r="271" spans="1:9" ht="15" thickBot="1" x14ac:dyDescent="0.35">
      <c r="A271" s="296"/>
      <c r="B271" s="299"/>
      <c r="C271" s="112">
        <f>SUM(C266:C270)</f>
        <v>8</v>
      </c>
      <c r="D271" s="110">
        <f t="shared" ref="D271:E271" si="43">SUM(D266:D270)</f>
        <v>0</v>
      </c>
      <c r="E271" s="110">
        <f t="shared" si="43"/>
        <v>8</v>
      </c>
      <c r="F271" s="108"/>
      <c r="G271" s="107" t="s">
        <v>38</v>
      </c>
      <c r="H271" s="109"/>
      <c r="I271" s="110"/>
    </row>
    <row r="272" spans="1:9" ht="15" thickBot="1" x14ac:dyDescent="0.35">
      <c r="A272" s="294"/>
      <c r="B272" s="297" t="s">
        <v>520</v>
      </c>
      <c r="C272" s="102"/>
      <c r="D272" s="102"/>
      <c r="E272" s="102"/>
      <c r="F272" s="104"/>
      <c r="G272" s="102" t="s">
        <v>33</v>
      </c>
      <c r="H272" s="103">
        <v>288724610</v>
      </c>
      <c r="I272" s="102">
        <v>0</v>
      </c>
    </row>
    <row r="273" spans="1:10" ht="15" thickBot="1" x14ac:dyDescent="0.35">
      <c r="A273" s="295"/>
      <c r="B273" s="298"/>
      <c r="C273" s="102"/>
      <c r="D273" s="102"/>
      <c r="E273" s="102"/>
      <c r="F273" s="104"/>
      <c r="G273" s="102" t="s">
        <v>36</v>
      </c>
      <c r="H273" s="105"/>
      <c r="I273" s="102"/>
    </row>
    <row r="274" spans="1:10" ht="15" thickBot="1" x14ac:dyDescent="0.35">
      <c r="A274" s="295"/>
      <c r="B274" s="298"/>
      <c r="C274" s="102"/>
      <c r="D274" s="102"/>
      <c r="E274" s="102"/>
      <c r="F274" s="104"/>
      <c r="G274" s="102" t="s">
        <v>99</v>
      </c>
      <c r="H274" s="105"/>
      <c r="I274" s="102"/>
    </row>
    <row r="275" spans="1:10" ht="15" thickBot="1" x14ac:dyDescent="0.35">
      <c r="A275" s="295"/>
      <c r="B275" s="298"/>
      <c r="C275" s="111">
        <v>20</v>
      </c>
      <c r="D275" s="102">
        <v>0</v>
      </c>
      <c r="E275" s="102">
        <v>0</v>
      </c>
      <c r="F275" s="104"/>
      <c r="G275" s="102" t="s">
        <v>34</v>
      </c>
      <c r="H275" s="105"/>
      <c r="I275" s="102"/>
    </row>
    <row r="276" spans="1:10" ht="15" thickBot="1" x14ac:dyDescent="0.35">
      <c r="A276" s="295"/>
      <c r="B276" s="298"/>
      <c r="C276" s="102"/>
      <c r="D276" s="102"/>
      <c r="E276" s="102"/>
      <c r="F276" s="104"/>
      <c r="G276" s="102" t="s">
        <v>100</v>
      </c>
      <c r="H276" s="105"/>
      <c r="I276" s="102"/>
    </row>
    <row r="277" spans="1:10" ht="15" thickBot="1" x14ac:dyDescent="0.35">
      <c r="A277" s="296"/>
      <c r="B277" s="299"/>
      <c r="C277" s="112">
        <f>SUM(C272:C276)</f>
        <v>20</v>
      </c>
      <c r="D277" s="110">
        <f t="shared" ref="D277:E277" si="44">SUM(D272:D276)</f>
        <v>0</v>
      </c>
      <c r="E277" s="110">
        <f t="shared" si="44"/>
        <v>0</v>
      </c>
      <c r="F277" s="108"/>
      <c r="G277" s="107" t="s">
        <v>38</v>
      </c>
      <c r="H277" s="109"/>
      <c r="I277" s="110"/>
    </row>
    <row r="278" spans="1:10" ht="15" thickBot="1" x14ac:dyDescent="0.35">
      <c r="A278" s="294"/>
      <c r="B278" s="297" t="s">
        <v>521</v>
      </c>
      <c r="C278" s="66"/>
      <c r="D278" s="66"/>
      <c r="E278" s="66"/>
      <c r="F278" s="148"/>
      <c r="G278" s="66" t="s">
        <v>33</v>
      </c>
      <c r="H278" s="146">
        <v>288724610</v>
      </c>
      <c r="I278" s="66">
        <v>0</v>
      </c>
      <c r="J278" s="138"/>
    </row>
    <row r="279" spans="1:10" ht="15" thickBot="1" x14ac:dyDescent="0.35">
      <c r="A279" s="295"/>
      <c r="B279" s="298"/>
      <c r="C279" s="111">
        <v>0.7</v>
      </c>
      <c r="D279" s="102">
        <v>0</v>
      </c>
      <c r="E279" s="102">
        <v>0</v>
      </c>
      <c r="F279" s="104"/>
      <c r="G279" s="102" t="s">
        <v>36</v>
      </c>
      <c r="H279" s="105"/>
      <c r="I279" s="102"/>
      <c r="J279" s="138"/>
    </row>
    <row r="280" spans="1:10" ht="15" thickBot="1" x14ac:dyDescent="0.35">
      <c r="A280" s="295"/>
      <c r="B280" s="298"/>
      <c r="C280" s="102"/>
      <c r="D280" s="102"/>
      <c r="E280" s="102"/>
      <c r="F280" s="104"/>
      <c r="G280" s="102" t="s">
        <v>99</v>
      </c>
      <c r="H280" s="105"/>
      <c r="I280" s="102"/>
      <c r="J280" s="138"/>
    </row>
    <row r="281" spans="1:10" ht="15" customHeight="1" thickBot="1" x14ac:dyDescent="0.35">
      <c r="A281" s="295"/>
      <c r="B281" s="298"/>
      <c r="C281" s="111">
        <v>11.1</v>
      </c>
      <c r="D281" s="102">
        <v>0</v>
      </c>
      <c r="E281" s="102">
        <v>0</v>
      </c>
      <c r="F281" s="104"/>
      <c r="G281" s="102" t="s">
        <v>34</v>
      </c>
      <c r="H281" s="105"/>
      <c r="I281" s="102"/>
      <c r="J281" s="138"/>
    </row>
    <row r="282" spans="1:10" ht="15" thickBot="1" x14ac:dyDescent="0.35">
      <c r="A282" s="295"/>
      <c r="B282" s="298"/>
      <c r="C282" s="102"/>
      <c r="D282" s="102"/>
      <c r="E282" s="102"/>
      <c r="F282" s="104"/>
      <c r="G282" s="102" t="s">
        <v>100</v>
      </c>
      <c r="H282" s="105"/>
      <c r="I282" s="102"/>
      <c r="J282" s="138"/>
    </row>
    <row r="283" spans="1:10" ht="15" thickBot="1" x14ac:dyDescent="0.35">
      <c r="A283" s="296"/>
      <c r="B283" s="299"/>
      <c r="C283" s="112">
        <f>SUM(C278:C282)</f>
        <v>11.799999999999999</v>
      </c>
      <c r="D283" s="110">
        <f t="shared" ref="D283:E283" si="45">SUM(D278:D282)</f>
        <v>0</v>
      </c>
      <c r="E283" s="110">
        <f t="shared" si="45"/>
        <v>0</v>
      </c>
      <c r="F283" s="108"/>
      <c r="G283" s="107" t="s">
        <v>38</v>
      </c>
      <c r="H283" s="109"/>
      <c r="I283" s="110"/>
      <c r="J283" s="138"/>
    </row>
    <row r="284" spans="1:10" ht="15" thickBot="1" x14ac:dyDescent="0.35">
      <c r="A284" s="294"/>
      <c r="B284" s="297" t="s">
        <v>522</v>
      </c>
      <c r="C284" s="102"/>
      <c r="D284" s="102"/>
      <c r="E284" s="102"/>
      <c r="F284" s="104"/>
      <c r="G284" s="102" t="s">
        <v>33</v>
      </c>
      <c r="H284" s="103">
        <v>288724610</v>
      </c>
      <c r="I284" s="102">
        <v>0</v>
      </c>
      <c r="J284" s="138"/>
    </row>
    <row r="285" spans="1:10" ht="15" thickBot="1" x14ac:dyDescent="0.35">
      <c r="A285" s="295"/>
      <c r="B285" s="298"/>
      <c r="C285" s="102">
        <v>1.3</v>
      </c>
      <c r="D285" s="102">
        <v>0</v>
      </c>
      <c r="E285" s="102">
        <v>0</v>
      </c>
      <c r="F285" s="104"/>
      <c r="G285" s="102" t="s">
        <v>36</v>
      </c>
      <c r="H285" s="105"/>
      <c r="I285" s="102"/>
      <c r="J285" s="138"/>
    </row>
    <row r="286" spans="1:10" ht="15" thickBot="1" x14ac:dyDescent="0.35">
      <c r="A286" s="295"/>
      <c r="B286" s="298"/>
      <c r="C286" s="102"/>
      <c r="D286" s="102"/>
      <c r="E286" s="102"/>
      <c r="F286" s="104"/>
      <c r="G286" s="102" t="s">
        <v>99</v>
      </c>
      <c r="H286" s="105"/>
      <c r="I286" s="102"/>
      <c r="J286" s="138"/>
    </row>
    <row r="287" spans="1:10" ht="15" thickBot="1" x14ac:dyDescent="0.35">
      <c r="A287" s="295"/>
      <c r="B287" s="298"/>
      <c r="C287" s="102">
        <v>9.4</v>
      </c>
      <c r="D287" s="102">
        <v>0</v>
      </c>
      <c r="E287" s="102">
        <v>0</v>
      </c>
      <c r="F287" s="104"/>
      <c r="G287" s="102" t="s">
        <v>34</v>
      </c>
      <c r="H287" s="105"/>
      <c r="I287" s="102"/>
      <c r="J287" s="138"/>
    </row>
    <row r="288" spans="1:10" ht="15" thickBot="1" x14ac:dyDescent="0.35">
      <c r="A288" s="295"/>
      <c r="B288" s="298"/>
      <c r="C288" s="102"/>
      <c r="D288" s="102"/>
      <c r="E288" s="102"/>
      <c r="F288" s="104"/>
      <c r="G288" s="102" t="s">
        <v>100</v>
      </c>
      <c r="H288" s="105"/>
      <c r="I288" s="102"/>
      <c r="J288" s="138"/>
    </row>
    <row r="289" spans="1:10" ht="15" thickBot="1" x14ac:dyDescent="0.35">
      <c r="A289" s="296"/>
      <c r="B289" s="299"/>
      <c r="C289" s="110">
        <f>SUM(C284:C288)</f>
        <v>10.700000000000001</v>
      </c>
      <c r="D289" s="110">
        <f t="shared" ref="D289:E289" si="46">SUM(D284:D288)</f>
        <v>0</v>
      </c>
      <c r="E289" s="110">
        <f t="shared" si="46"/>
        <v>0</v>
      </c>
      <c r="F289" s="108"/>
      <c r="G289" s="107" t="s">
        <v>38</v>
      </c>
      <c r="H289" s="109"/>
      <c r="I289" s="110"/>
      <c r="J289" s="138"/>
    </row>
    <row r="290" spans="1:10" ht="15" customHeight="1" thickBot="1" x14ac:dyDescent="0.35">
      <c r="A290" s="303"/>
      <c r="B290" s="297" t="s">
        <v>523</v>
      </c>
      <c r="C290" s="102"/>
      <c r="D290" s="102"/>
      <c r="E290" s="102"/>
      <c r="F290" s="104"/>
      <c r="G290" s="102" t="s">
        <v>33</v>
      </c>
      <c r="H290" s="103">
        <v>288724610</v>
      </c>
      <c r="I290" s="102">
        <v>0</v>
      </c>
      <c r="J290" s="138"/>
    </row>
    <row r="291" spans="1:10" ht="15" thickBot="1" x14ac:dyDescent="0.35">
      <c r="A291" s="304"/>
      <c r="B291" s="298"/>
      <c r="C291" s="111">
        <v>0</v>
      </c>
      <c r="D291" s="102"/>
      <c r="E291" s="102"/>
      <c r="F291" s="104"/>
      <c r="G291" s="102" t="s">
        <v>36</v>
      </c>
      <c r="H291" s="105"/>
      <c r="I291" s="102"/>
      <c r="J291" s="138"/>
    </row>
    <row r="292" spans="1:10" ht="15" thickBot="1" x14ac:dyDescent="0.35">
      <c r="A292" s="304"/>
      <c r="B292" s="298"/>
      <c r="C292" s="102"/>
      <c r="D292" s="102"/>
      <c r="E292" s="102"/>
      <c r="F292" s="104"/>
      <c r="G292" s="102" t="s">
        <v>99</v>
      </c>
      <c r="H292" s="105"/>
      <c r="I292" s="102"/>
      <c r="J292" s="138"/>
    </row>
    <row r="293" spans="1:10" ht="15" thickBot="1" x14ac:dyDescent="0.35">
      <c r="A293" s="304"/>
      <c r="B293" s="298"/>
      <c r="C293" s="102"/>
      <c r="D293" s="111">
        <v>17</v>
      </c>
      <c r="E293" s="102"/>
      <c r="F293" s="104"/>
      <c r="G293" s="102" t="s">
        <v>34</v>
      </c>
      <c r="H293" s="105"/>
      <c r="I293" s="102"/>
      <c r="J293" s="138"/>
    </row>
    <row r="294" spans="1:10" ht="15" thickBot="1" x14ac:dyDescent="0.35">
      <c r="A294" s="304"/>
      <c r="B294" s="298"/>
      <c r="C294" s="102"/>
      <c r="D294" s="102"/>
      <c r="E294" s="102"/>
      <c r="F294" s="104"/>
      <c r="G294" s="102" t="s">
        <v>100</v>
      </c>
      <c r="H294" s="105"/>
      <c r="I294" s="102"/>
    </row>
    <row r="295" spans="1:10" ht="15" thickBot="1" x14ac:dyDescent="0.35">
      <c r="A295" s="305"/>
      <c r="B295" s="299"/>
      <c r="C295" s="110">
        <f>SUM(C290:C294)</f>
        <v>0</v>
      </c>
      <c r="D295" s="110">
        <f t="shared" ref="D295:E295" si="47">SUM(D290:D294)</f>
        <v>17</v>
      </c>
      <c r="E295" s="110">
        <f t="shared" si="47"/>
        <v>0</v>
      </c>
      <c r="F295" s="108"/>
      <c r="G295" s="107" t="s">
        <v>38</v>
      </c>
      <c r="H295" s="109"/>
      <c r="I295" s="110"/>
    </row>
    <row r="296" spans="1:10" ht="15" customHeight="1" thickBot="1" x14ac:dyDescent="0.35">
      <c r="A296" s="294"/>
      <c r="B296" s="297" t="s">
        <v>616</v>
      </c>
      <c r="C296" s="102">
        <v>4.9000000000000004</v>
      </c>
      <c r="D296" s="102">
        <v>4.9000000000000004</v>
      </c>
      <c r="E296" s="102"/>
      <c r="F296" s="104"/>
      <c r="G296" s="102" t="s">
        <v>33</v>
      </c>
      <c r="H296" s="103">
        <v>288724610</v>
      </c>
      <c r="I296" s="102">
        <v>0</v>
      </c>
    </row>
    <row r="297" spans="1:10" ht="15" thickBot="1" x14ac:dyDescent="0.35">
      <c r="A297" s="295"/>
      <c r="B297" s="298"/>
      <c r="C297" s="102">
        <v>0.1</v>
      </c>
      <c r="D297" s="102"/>
      <c r="E297" s="102"/>
      <c r="F297" s="104"/>
      <c r="G297" s="102" t="s">
        <v>36</v>
      </c>
      <c r="H297" s="105"/>
      <c r="I297" s="102"/>
    </row>
    <row r="298" spans="1:10" ht="15" thickBot="1" x14ac:dyDescent="0.35">
      <c r="A298" s="295"/>
      <c r="B298" s="298"/>
      <c r="C298" s="102"/>
      <c r="D298" s="102"/>
      <c r="E298" s="102"/>
      <c r="F298" s="104"/>
      <c r="G298" s="102" t="s">
        <v>99</v>
      </c>
      <c r="H298" s="105"/>
      <c r="I298" s="102"/>
    </row>
    <row r="299" spans="1:10" ht="13.2" customHeight="1" thickBot="1" x14ac:dyDescent="0.35">
      <c r="A299" s="295"/>
      <c r="B299" s="298"/>
      <c r="C299" s="102">
        <v>42.8</v>
      </c>
      <c r="D299" s="102">
        <v>29.7</v>
      </c>
      <c r="E299" s="102">
        <v>14.9</v>
      </c>
      <c r="F299" s="104"/>
      <c r="G299" s="102" t="s">
        <v>34</v>
      </c>
      <c r="H299" s="105"/>
      <c r="I299" s="102"/>
      <c r="J299" s="160"/>
    </row>
    <row r="300" spans="1:10" ht="13.8" customHeight="1" thickBot="1" x14ac:dyDescent="0.35">
      <c r="A300" s="295"/>
      <c r="B300" s="298"/>
      <c r="C300" s="102"/>
      <c r="D300" s="102"/>
      <c r="E300" s="102"/>
      <c r="F300" s="104"/>
      <c r="G300" s="102" t="s">
        <v>100</v>
      </c>
      <c r="H300" s="105"/>
      <c r="I300" s="102"/>
    </row>
    <row r="301" spans="1:10" ht="15" thickBot="1" x14ac:dyDescent="0.35">
      <c r="A301" s="296"/>
      <c r="B301" s="299"/>
      <c r="C301" s="110">
        <f>SUM(C296:C300)</f>
        <v>47.8</v>
      </c>
      <c r="D301" s="110">
        <f t="shared" ref="D301:E301" si="48">SUM(D296:D300)</f>
        <v>34.6</v>
      </c>
      <c r="E301" s="110">
        <f t="shared" si="48"/>
        <v>14.9</v>
      </c>
      <c r="F301" s="108"/>
      <c r="G301" s="107" t="s">
        <v>38</v>
      </c>
      <c r="H301" s="109"/>
      <c r="I301" s="110"/>
    </row>
    <row r="302" spans="1:10" ht="10.8" customHeight="1" thickBot="1" x14ac:dyDescent="0.35">
      <c r="A302" s="294"/>
      <c r="B302" s="297" t="s">
        <v>617</v>
      </c>
      <c r="C302" s="102"/>
      <c r="D302" s="102"/>
      <c r="E302" s="102"/>
      <c r="F302" s="104"/>
      <c r="G302" s="102" t="s">
        <v>33</v>
      </c>
      <c r="H302" s="103">
        <v>288724610</v>
      </c>
      <c r="I302" s="102">
        <v>0</v>
      </c>
    </row>
    <row r="303" spans="1:10" ht="15" thickBot="1" x14ac:dyDescent="0.35">
      <c r="A303" s="295"/>
      <c r="B303" s="298"/>
      <c r="C303" s="102">
        <v>18.5</v>
      </c>
      <c r="D303" s="102">
        <v>0</v>
      </c>
      <c r="E303" s="102">
        <v>0</v>
      </c>
      <c r="F303" s="104"/>
      <c r="G303" s="102" t="s">
        <v>36</v>
      </c>
      <c r="H303" s="105"/>
      <c r="I303" s="102"/>
    </row>
    <row r="304" spans="1:10" ht="15" thickBot="1" x14ac:dyDescent="0.35">
      <c r="A304" s="295"/>
      <c r="B304" s="298"/>
      <c r="C304" s="102"/>
      <c r="D304" s="102"/>
      <c r="E304" s="102"/>
      <c r="F304" s="104"/>
      <c r="G304" s="102" t="s">
        <v>99</v>
      </c>
      <c r="H304" s="105"/>
      <c r="I304" s="102"/>
    </row>
    <row r="305" spans="1:10" ht="15" thickBot="1" x14ac:dyDescent="0.35">
      <c r="A305" s="295"/>
      <c r="B305" s="298"/>
      <c r="C305" s="102">
        <v>9.9</v>
      </c>
      <c r="D305" s="111">
        <v>5</v>
      </c>
      <c r="E305" s="111">
        <v>5</v>
      </c>
      <c r="F305" s="104"/>
      <c r="G305" s="102" t="s">
        <v>34</v>
      </c>
      <c r="H305" s="105"/>
      <c r="I305" s="102"/>
    </row>
    <row r="306" spans="1:10" ht="15" thickBot="1" x14ac:dyDescent="0.35">
      <c r="A306" s="295"/>
      <c r="B306" s="298"/>
      <c r="C306" s="102"/>
      <c r="D306" s="102"/>
      <c r="E306" s="102"/>
      <c r="F306" s="104"/>
      <c r="G306" s="102" t="s">
        <v>100</v>
      </c>
      <c r="H306" s="105"/>
      <c r="I306" s="102"/>
    </row>
    <row r="307" spans="1:10" ht="15" customHeight="1" thickBot="1" x14ac:dyDescent="0.35">
      <c r="A307" s="296"/>
      <c r="B307" s="299"/>
      <c r="C307" s="112">
        <f>SUM(C302:C306)</f>
        <v>28.4</v>
      </c>
      <c r="D307" s="112">
        <f t="shared" ref="D307:E307" si="49">SUM(D302:D306)</f>
        <v>5</v>
      </c>
      <c r="E307" s="112">
        <f t="shared" si="49"/>
        <v>5</v>
      </c>
      <c r="F307" s="108"/>
      <c r="G307" s="107" t="s">
        <v>38</v>
      </c>
      <c r="H307" s="109"/>
      <c r="I307" s="110"/>
    </row>
    <row r="308" spans="1:10" ht="15" customHeight="1" thickBot="1" x14ac:dyDescent="0.35">
      <c r="A308" s="295"/>
      <c r="B308" s="297" t="s">
        <v>618</v>
      </c>
      <c r="C308" s="102"/>
      <c r="D308" s="102"/>
      <c r="E308" s="102"/>
      <c r="F308" s="53"/>
      <c r="G308" s="102" t="s">
        <v>33</v>
      </c>
      <c r="H308" s="103">
        <v>288724610</v>
      </c>
      <c r="I308" s="102">
        <v>0</v>
      </c>
    </row>
    <row r="309" spans="1:10" ht="15" customHeight="1" thickBot="1" x14ac:dyDescent="0.35">
      <c r="A309" s="295"/>
      <c r="B309" s="298"/>
      <c r="C309" s="111">
        <v>2</v>
      </c>
      <c r="D309" s="102">
        <v>0</v>
      </c>
      <c r="E309" s="102">
        <v>0</v>
      </c>
      <c r="F309" s="104"/>
      <c r="G309" s="102" t="s">
        <v>36</v>
      </c>
      <c r="H309" s="105"/>
      <c r="I309" s="102"/>
    </row>
    <row r="310" spans="1:10" ht="15" customHeight="1" thickBot="1" x14ac:dyDescent="0.35">
      <c r="A310" s="295"/>
      <c r="B310" s="298"/>
      <c r="C310" s="102"/>
      <c r="D310" s="102"/>
      <c r="E310" s="102"/>
      <c r="F310" s="104"/>
      <c r="G310" s="102" t="s">
        <v>99</v>
      </c>
      <c r="H310" s="105"/>
      <c r="I310" s="102"/>
    </row>
    <row r="311" spans="1:10" ht="15" customHeight="1" thickBot="1" x14ac:dyDescent="0.35">
      <c r="A311" s="295"/>
      <c r="B311" s="298"/>
      <c r="C311" s="102">
        <v>0</v>
      </c>
      <c r="D311" s="102">
        <v>0</v>
      </c>
      <c r="E311" s="111">
        <v>2</v>
      </c>
      <c r="F311" s="104"/>
      <c r="G311" s="102" t="s">
        <v>34</v>
      </c>
      <c r="H311" s="105"/>
      <c r="I311" s="102"/>
    </row>
    <row r="312" spans="1:10" ht="15" customHeight="1" thickBot="1" x14ac:dyDescent="0.35">
      <c r="A312" s="295"/>
      <c r="B312" s="298"/>
      <c r="C312" s="111"/>
      <c r="D312" s="111"/>
      <c r="E312" s="111"/>
      <c r="F312" s="104"/>
      <c r="G312" s="102" t="s">
        <v>100</v>
      </c>
      <c r="H312" s="105"/>
      <c r="I312" s="102"/>
    </row>
    <row r="313" spans="1:10" ht="15" customHeight="1" thickBot="1" x14ac:dyDescent="0.35">
      <c r="A313" s="296"/>
      <c r="B313" s="299"/>
      <c r="C313" s="112">
        <f>SUM(C308:C312)</f>
        <v>2</v>
      </c>
      <c r="D313" s="112">
        <f t="shared" ref="D313:E313" si="50">SUM(D308:D312)</f>
        <v>0</v>
      </c>
      <c r="E313" s="112">
        <f t="shared" si="50"/>
        <v>2</v>
      </c>
      <c r="F313" s="108"/>
      <c r="G313" s="107" t="s">
        <v>38</v>
      </c>
      <c r="H313" s="109"/>
      <c r="I313" s="110"/>
    </row>
    <row r="314" spans="1:10" ht="15" customHeight="1" thickBot="1" x14ac:dyDescent="0.35">
      <c r="A314" s="295"/>
      <c r="B314" s="297" t="s">
        <v>654</v>
      </c>
      <c r="C314" s="102"/>
      <c r="D314" s="102"/>
      <c r="E314" s="102"/>
      <c r="F314" s="53"/>
      <c r="G314" s="102" t="s">
        <v>33</v>
      </c>
      <c r="H314" s="103">
        <v>288724610</v>
      </c>
      <c r="I314" s="102">
        <v>0</v>
      </c>
    </row>
    <row r="315" spans="1:10" ht="15" customHeight="1" thickBot="1" x14ac:dyDescent="0.35">
      <c r="A315" s="295"/>
      <c r="B315" s="298"/>
      <c r="C315" s="111"/>
      <c r="D315" s="102"/>
      <c r="E315" s="102"/>
      <c r="F315" s="104"/>
      <c r="G315" s="102" t="s">
        <v>36</v>
      </c>
      <c r="H315" s="105"/>
      <c r="I315" s="102"/>
    </row>
    <row r="316" spans="1:10" ht="15" customHeight="1" thickBot="1" x14ac:dyDescent="0.35">
      <c r="A316" s="295"/>
      <c r="B316" s="298"/>
      <c r="C316" s="102"/>
      <c r="D316" s="102"/>
      <c r="E316" s="102"/>
      <c r="F316" s="104"/>
      <c r="G316" s="102" t="s">
        <v>99</v>
      </c>
      <c r="H316" s="105"/>
      <c r="I316" s="102"/>
    </row>
    <row r="317" spans="1:10" ht="15" customHeight="1" thickBot="1" x14ac:dyDescent="0.35">
      <c r="A317" s="295"/>
      <c r="B317" s="298"/>
      <c r="C317" s="102"/>
      <c r="D317" s="102"/>
      <c r="E317" s="111"/>
      <c r="F317" s="104"/>
      <c r="G317" s="102" t="s">
        <v>34</v>
      </c>
      <c r="H317" s="105"/>
      <c r="I317" s="102"/>
    </row>
    <row r="318" spans="1:10" ht="15" customHeight="1" thickBot="1" x14ac:dyDescent="0.35">
      <c r="A318" s="295"/>
      <c r="B318" s="298"/>
      <c r="C318" s="111"/>
      <c r="D318" s="111"/>
      <c r="E318" s="111"/>
      <c r="F318" s="104"/>
      <c r="G318" s="102" t="s">
        <v>100</v>
      </c>
      <c r="H318" s="105"/>
      <c r="I318" s="102"/>
    </row>
    <row r="319" spans="1:10" ht="15" customHeight="1" thickBot="1" x14ac:dyDescent="0.35">
      <c r="A319" s="295"/>
      <c r="B319" s="298"/>
      <c r="C319" s="111">
        <v>23.5</v>
      </c>
      <c r="D319" s="111"/>
      <c r="E319" s="111"/>
      <c r="F319" s="104"/>
      <c r="G319" s="102" t="s">
        <v>662</v>
      </c>
      <c r="H319" s="105"/>
      <c r="I319" s="102"/>
      <c r="J319" s="160"/>
    </row>
    <row r="320" spans="1:10" ht="15" customHeight="1" thickBot="1" x14ac:dyDescent="0.35">
      <c r="A320" s="296"/>
      <c r="B320" s="299"/>
      <c r="C320" s="112">
        <f>SUM(C314:C319)</f>
        <v>23.5</v>
      </c>
      <c r="D320" s="112">
        <f>SUM(D314:D319)</f>
        <v>0</v>
      </c>
      <c r="E320" s="112">
        <f>SUM(E314:E319)</f>
        <v>0</v>
      </c>
      <c r="F320" s="108"/>
      <c r="G320" s="107" t="s">
        <v>38</v>
      </c>
      <c r="H320" s="109"/>
      <c r="I320" s="110"/>
    </row>
    <row r="321" spans="1:9" ht="15" customHeight="1" thickBot="1" x14ac:dyDescent="0.35">
      <c r="A321" s="295"/>
      <c r="B321" s="297" t="s">
        <v>655</v>
      </c>
      <c r="C321" s="102"/>
      <c r="D321" s="102"/>
      <c r="E321" s="102"/>
      <c r="F321" s="53"/>
      <c r="G321" s="102" t="s">
        <v>33</v>
      </c>
      <c r="H321" s="103">
        <v>288724610</v>
      </c>
      <c r="I321" s="102">
        <v>0</v>
      </c>
    </row>
    <row r="322" spans="1:9" ht="15" customHeight="1" thickBot="1" x14ac:dyDescent="0.35">
      <c r="A322" s="295"/>
      <c r="B322" s="298"/>
      <c r="C322" s="111"/>
      <c r="D322" s="102"/>
      <c r="E322" s="102"/>
      <c r="F322" s="104"/>
      <c r="G322" s="102" t="s">
        <v>36</v>
      </c>
      <c r="H322" s="105"/>
      <c r="I322" s="102"/>
    </row>
    <row r="323" spans="1:9" ht="15" customHeight="1" thickBot="1" x14ac:dyDescent="0.35">
      <c r="A323" s="295"/>
      <c r="B323" s="298"/>
      <c r="C323" s="102"/>
      <c r="D323" s="102"/>
      <c r="E323" s="102"/>
      <c r="F323" s="104"/>
      <c r="G323" s="102" t="s">
        <v>99</v>
      </c>
      <c r="H323" s="105"/>
      <c r="I323" s="102"/>
    </row>
    <row r="324" spans="1:9" ht="15" customHeight="1" thickBot="1" x14ac:dyDescent="0.35">
      <c r="A324" s="295"/>
      <c r="B324" s="298"/>
      <c r="C324" s="102">
        <v>2.4</v>
      </c>
      <c r="D324" s="102"/>
      <c r="E324" s="111"/>
      <c r="F324" s="104"/>
      <c r="G324" s="102" t="s">
        <v>34</v>
      </c>
      <c r="H324" s="105"/>
      <c r="I324" s="102"/>
    </row>
    <row r="325" spans="1:9" ht="15" customHeight="1" thickBot="1" x14ac:dyDescent="0.35">
      <c r="A325" s="295"/>
      <c r="B325" s="298"/>
      <c r="C325" s="111"/>
      <c r="D325" s="111"/>
      <c r="E325" s="111"/>
      <c r="F325" s="104"/>
      <c r="G325" s="102" t="s">
        <v>100</v>
      </c>
      <c r="H325" s="105"/>
      <c r="I325" s="102"/>
    </row>
    <row r="326" spans="1:9" ht="15" customHeight="1" thickBot="1" x14ac:dyDescent="0.35">
      <c r="A326" s="296"/>
      <c r="B326" s="299"/>
      <c r="C326" s="112">
        <f>SUM(C321:C325)</f>
        <v>2.4</v>
      </c>
      <c r="D326" s="112">
        <f t="shared" ref="D326:E326" si="51">SUM(D321:D325)</f>
        <v>0</v>
      </c>
      <c r="E326" s="112">
        <f t="shared" si="51"/>
        <v>0</v>
      </c>
      <c r="F326" s="108"/>
      <c r="G326" s="107" t="s">
        <v>38</v>
      </c>
      <c r="H326" s="109"/>
      <c r="I326" s="110"/>
    </row>
    <row r="327" spans="1:9" ht="15" customHeight="1" thickBot="1" x14ac:dyDescent="0.35">
      <c r="A327" s="106"/>
      <c r="B327" s="113" t="s">
        <v>152</v>
      </c>
      <c r="C327" s="114"/>
      <c r="D327" s="114"/>
      <c r="E327" s="114"/>
      <c r="F327" s="114"/>
      <c r="G327" s="101"/>
      <c r="H327" s="103"/>
      <c r="I327" s="103"/>
    </row>
    <row r="328" spans="1:9" ht="28.2" customHeight="1" thickBot="1" x14ac:dyDescent="0.35">
      <c r="A328" s="150" t="s">
        <v>153</v>
      </c>
      <c r="B328" s="151" t="s">
        <v>158</v>
      </c>
      <c r="C328" s="152"/>
      <c r="D328" s="152"/>
      <c r="E328" s="152"/>
      <c r="F328" s="153" t="s">
        <v>157</v>
      </c>
      <c r="G328" s="151"/>
      <c r="H328" s="152"/>
      <c r="I328" s="152"/>
    </row>
    <row r="329" spans="1:9" ht="34.200000000000003" customHeight="1" thickBot="1" x14ac:dyDescent="0.35">
      <c r="A329" s="96" t="s">
        <v>154</v>
      </c>
      <c r="B329" s="97" t="s">
        <v>160</v>
      </c>
      <c r="C329" s="98"/>
      <c r="D329" s="98"/>
      <c r="E329" s="98"/>
      <c r="F329" s="99" t="s">
        <v>159</v>
      </c>
      <c r="G329" s="97"/>
      <c r="H329" s="98"/>
      <c r="I329" s="98"/>
    </row>
    <row r="330" spans="1:9" ht="15" customHeight="1" thickBot="1" x14ac:dyDescent="0.35">
      <c r="A330" s="295" t="s">
        <v>155</v>
      </c>
      <c r="B330" s="300" t="s">
        <v>524</v>
      </c>
      <c r="C330" s="100">
        <f t="shared" ref="C330:E334" si="52">C337+C343+C375</f>
        <v>30</v>
      </c>
      <c r="D330" s="101">
        <f t="shared" si="52"/>
        <v>46</v>
      </c>
      <c r="E330" s="101">
        <f t="shared" si="52"/>
        <v>54</v>
      </c>
      <c r="F330" s="53" t="s">
        <v>388</v>
      </c>
      <c r="G330" s="102" t="s">
        <v>33</v>
      </c>
      <c r="H330" s="103">
        <v>288724610</v>
      </c>
      <c r="I330" s="102">
        <v>0</v>
      </c>
    </row>
    <row r="331" spans="1:9" ht="15" customHeight="1" thickBot="1" x14ac:dyDescent="0.35">
      <c r="A331" s="295"/>
      <c r="B331" s="301"/>
      <c r="C331" s="238">
        <f t="shared" si="52"/>
        <v>103.5</v>
      </c>
      <c r="D331" s="101">
        <f t="shared" si="52"/>
        <v>0</v>
      </c>
      <c r="E331" s="101">
        <f t="shared" si="52"/>
        <v>0</v>
      </c>
      <c r="F331" s="104"/>
      <c r="G331" s="102" t="s">
        <v>36</v>
      </c>
      <c r="H331" s="105"/>
      <c r="I331" s="102"/>
    </row>
    <row r="332" spans="1:9" ht="15" customHeight="1" thickBot="1" x14ac:dyDescent="0.35">
      <c r="A332" s="295"/>
      <c r="B332" s="301"/>
      <c r="C332" s="101">
        <f t="shared" si="52"/>
        <v>0</v>
      </c>
      <c r="D332" s="101">
        <f t="shared" si="52"/>
        <v>0</v>
      </c>
      <c r="E332" s="101">
        <f t="shared" si="52"/>
        <v>0</v>
      </c>
      <c r="F332" s="104"/>
      <c r="G332" s="102" t="s">
        <v>99</v>
      </c>
      <c r="H332" s="105"/>
      <c r="I332" s="102"/>
    </row>
    <row r="333" spans="1:9" ht="15" thickBot="1" x14ac:dyDescent="0.35">
      <c r="A333" s="295"/>
      <c r="B333" s="301"/>
      <c r="C333" s="101">
        <f t="shared" si="52"/>
        <v>22.7</v>
      </c>
      <c r="D333" s="101">
        <f t="shared" si="52"/>
        <v>82.7</v>
      </c>
      <c r="E333" s="101">
        <f t="shared" si="52"/>
        <v>38.5</v>
      </c>
      <c r="F333" s="104"/>
      <c r="G333" s="102" t="s">
        <v>34</v>
      </c>
      <c r="H333" s="105"/>
      <c r="I333" s="102"/>
    </row>
    <row r="334" spans="1:9" ht="15" thickBot="1" x14ac:dyDescent="0.35">
      <c r="A334" s="295"/>
      <c r="B334" s="301"/>
      <c r="C334" s="101">
        <f t="shared" si="52"/>
        <v>0</v>
      </c>
      <c r="D334" s="101">
        <f t="shared" si="52"/>
        <v>0</v>
      </c>
      <c r="E334" s="101">
        <f t="shared" si="52"/>
        <v>0</v>
      </c>
      <c r="F334" s="104"/>
      <c r="G334" s="102" t="s">
        <v>100</v>
      </c>
      <c r="H334" s="105"/>
      <c r="I334" s="102"/>
    </row>
    <row r="335" spans="1:9" ht="15" thickBot="1" x14ac:dyDescent="0.35">
      <c r="A335" s="295"/>
      <c r="B335" s="301"/>
      <c r="C335" s="233">
        <f>C354+C367</f>
        <v>80.599999999999994</v>
      </c>
      <c r="D335" s="233">
        <f>D354+D367</f>
        <v>0</v>
      </c>
      <c r="E335" s="233">
        <f t="shared" ref="E335" si="53">E354+E367</f>
        <v>0</v>
      </c>
      <c r="F335" s="104"/>
      <c r="G335" s="102" t="s">
        <v>662</v>
      </c>
      <c r="H335" s="105"/>
      <c r="I335" s="102"/>
    </row>
    <row r="336" spans="1:9" ht="15" thickBot="1" x14ac:dyDescent="0.35">
      <c r="A336" s="296"/>
      <c r="B336" s="302"/>
      <c r="C336" s="116">
        <f>SUM(C330:C335)</f>
        <v>236.79999999999998</v>
      </c>
      <c r="D336" s="116">
        <f t="shared" ref="D336:E336" si="54">SUM(D330:D335)</f>
        <v>128.69999999999999</v>
      </c>
      <c r="E336" s="116">
        <f t="shared" si="54"/>
        <v>92.5</v>
      </c>
      <c r="F336" s="108"/>
      <c r="G336" s="107" t="s">
        <v>38</v>
      </c>
      <c r="H336" s="109"/>
      <c r="I336" s="110"/>
    </row>
    <row r="337" spans="1:10" ht="15" customHeight="1" thickBot="1" x14ac:dyDescent="0.35">
      <c r="A337" s="294"/>
      <c r="B337" s="297" t="s">
        <v>525</v>
      </c>
      <c r="C337" s="102"/>
      <c r="D337" s="102"/>
      <c r="E337" s="102"/>
      <c r="F337" s="104"/>
      <c r="G337" s="102" t="s">
        <v>33</v>
      </c>
      <c r="H337" s="103">
        <v>288724610</v>
      </c>
      <c r="I337" s="102">
        <v>0</v>
      </c>
    </row>
    <row r="338" spans="1:10" ht="15" thickBot="1" x14ac:dyDescent="0.35">
      <c r="A338" s="295"/>
      <c r="B338" s="298"/>
      <c r="C338" s="111">
        <v>0</v>
      </c>
      <c r="D338" s="102">
        <v>0</v>
      </c>
      <c r="E338" s="102">
        <v>0</v>
      </c>
      <c r="F338" s="104"/>
      <c r="G338" s="102" t="s">
        <v>36</v>
      </c>
      <c r="H338" s="105"/>
      <c r="I338" s="102"/>
      <c r="J338" s="160"/>
    </row>
    <row r="339" spans="1:10" ht="15" thickBot="1" x14ac:dyDescent="0.35">
      <c r="A339" s="295"/>
      <c r="B339" s="298"/>
      <c r="C339" s="102"/>
      <c r="D339" s="102"/>
      <c r="E339" s="102"/>
      <c r="F339" s="104"/>
      <c r="G339" s="102" t="s">
        <v>99</v>
      </c>
      <c r="H339" s="105"/>
      <c r="I339" s="102"/>
    </row>
    <row r="340" spans="1:10" ht="15" thickBot="1" x14ac:dyDescent="0.35">
      <c r="A340" s="295"/>
      <c r="B340" s="298"/>
      <c r="C340" s="102">
        <v>0</v>
      </c>
      <c r="D340" s="102">
        <v>0</v>
      </c>
      <c r="E340" s="102">
        <v>0</v>
      </c>
      <c r="F340" s="104"/>
      <c r="G340" s="102" t="s">
        <v>34</v>
      </c>
      <c r="H340" s="105"/>
      <c r="I340" s="102"/>
    </row>
    <row r="341" spans="1:10" ht="15" customHeight="1" thickBot="1" x14ac:dyDescent="0.35">
      <c r="A341" s="295"/>
      <c r="B341" s="298"/>
      <c r="C341" s="102"/>
      <c r="D341" s="102"/>
      <c r="E341" s="102"/>
      <c r="F341" s="104"/>
      <c r="G341" s="102" t="s">
        <v>100</v>
      </c>
      <c r="H341" s="105"/>
      <c r="I341" s="102"/>
    </row>
    <row r="342" spans="1:10" ht="15" thickBot="1" x14ac:dyDescent="0.35">
      <c r="A342" s="296"/>
      <c r="B342" s="299"/>
      <c r="C342" s="112">
        <f>SUM(C337:C341)</f>
        <v>0</v>
      </c>
      <c r="D342" s="112">
        <f t="shared" ref="D342:E342" si="55">SUM(D337:D341)</f>
        <v>0</v>
      </c>
      <c r="E342" s="112">
        <f t="shared" si="55"/>
        <v>0</v>
      </c>
      <c r="F342" s="108"/>
      <c r="G342" s="107" t="s">
        <v>38</v>
      </c>
      <c r="H342" s="109"/>
      <c r="I342" s="110"/>
    </row>
    <row r="343" spans="1:10" ht="15" customHeight="1" thickBot="1" x14ac:dyDescent="0.35">
      <c r="A343" s="294"/>
      <c r="B343" s="291" t="s">
        <v>649</v>
      </c>
      <c r="C343" s="102"/>
      <c r="D343" s="102"/>
      <c r="E343" s="102"/>
      <c r="F343" s="104"/>
      <c r="G343" s="102" t="s">
        <v>33</v>
      </c>
      <c r="H343" s="103">
        <v>288724610</v>
      </c>
      <c r="I343" s="102">
        <v>0</v>
      </c>
    </row>
    <row r="344" spans="1:10" ht="15" thickBot="1" x14ac:dyDescent="0.35">
      <c r="A344" s="295"/>
      <c r="B344" s="292"/>
      <c r="C344" s="230">
        <v>25</v>
      </c>
      <c r="D344" s="102"/>
      <c r="E344" s="102"/>
      <c r="F344" s="104"/>
      <c r="G344" s="102" t="s">
        <v>36</v>
      </c>
      <c r="H344" s="105"/>
      <c r="I344" s="102"/>
      <c r="J344" s="160"/>
    </row>
    <row r="345" spans="1:10" ht="15" thickBot="1" x14ac:dyDescent="0.35">
      <c r="A345" s="295"/>
      <c r="B345" s="292"/>
      <c r="C345" s="102"/>
      <c r="D345" s="102"/>
      <c r="E345" s="102"/>
      <c r="F345" s="104"/>
      <c r="G345" s="102" t="s">
        <v>99</v>
      </c>
      <c r="H345" s="105"/>
      <c r="I345" s="102"/>
    </row>
    <row r="346" spans="1:10" ht="12.6" customHeight="1" thickBot="1" x14ac:dyDescent="0.35">
      <c r="A346" s="295"/>
      <c r="B346" s="292"/>
      <c r="C346" s="102"/>
      <c r="D346" s="102"/>
      <c r="E346" s="102"/>
      <c r="F346" s="104"/>
      <c r="G346" s="102" t="s">
        <v>34</v>
      </c>
      <c r="H346" s="105"/>
      <c r="I346" s="102"/>
    </row>
    <row r="347" spans="1:10" ht="15" thickBot="1" x14ac:dyDescent="0.35">
      <c r="A347" s="295"/>
      <c r="B347" s="292"/>
      <c r="C347" s="102"/>
      <c r="D347" s="102"/>
      <c r="E347" s="102"/>
      <c r="F347" s="104"/>
      <c r="G347" s="102" t="s">
        <v>100</v>
      </c>
      <c r="H347" s="105"/>
      <c r="I347" s="102"/>
    </row>
    <row r="348" spans="1:10" ht="15" thickBot="1" x14ac:dyDescent="0.35">
      <c r="A348" s="296"/>
      <c r="B348" s="293"/>
      <c r="C348" s="110">
        <f>SUM(C343:C347)</f>
        <v>25</v>
      </c>
      <c r="D348" s="110">
        <f t="shared" ref="D348:E348" si="56">SUM(D343:D347)</f>
        <v>0</v>
      </c>
      <c r="E348" s="110">
        <f t="shared" si="56"/>
        <v>0</v>
      </c>
      <c r="F348" s="108"/>
      <c r="G348" s="107" t="s">
        <v>38</v>
      </c>
      <c r="H348" s="109"/>
      <c r="I348" s="110"/>
    </row>
    <row r="349" spans="1:10" ht="15" customHeight="1" thickBot="1" x14ac:dyDescent="0.35">
      <c r="A349" s="294"/>
      <c r="B349" s="297" t="s">
        <v>650</v>
      </c>
      <c r="C349" s="102"/>
      <c r="D349" s="102"/>
      <c r="E349" s="102"/>
      <c r="F349" s="104"/>
      <c r="G349" s="102" t="s">
        <v>33</v>
      </c>
      <c r="H349" s="103">
        <v>288724610</v>
      </c>
      <c r="I349" s="102">
        <v>0</v>
      </c>
      <c r="J349" s="160"/>
    </row>
    <row r="350" spans="1:10" ht="15" thickBot="1" x14ac:dyDescent="0.35">
      <c r="A350" s="295"/>
      <c r="B350" s="298"/>
      <c r="C350" s="102"/>
      <c r="D350" s="102"/>
      <c r="E350" s="102"/>
      <c r="F350" s="104"/>
      <c r="G350" s="102" t="s">
        <v>36</v>
      </c>
      <c r="H350" s="105"/>
      <c r="I350" s="102"/>
    </row>
    <row r="351" spans="1:10" ht="15" thickBot="1" x14ac:dyDescent="0.35">
      <c r="A351" s="295"/>
      <c r="B351" s="298"/>
      <c r="C351" s="102"/>
      <c r="D351" s="102"/>
      <c r="E351" s="102"/>
      <c r="F351" s="104"/>
      <c r="G351" s="102" t="s">
        <v>99</v>
      </c>
      <c r="H351" s="105"/>
      <c r="I351" s="102"/>
    </row>
    <row r="352" spans="1:10" ht="15" thickBot="1" x14ac:dyDescent="0.35">
      <c r="A352" s="295"/>
      <c r="B352" s="298"/>
      <c r="C352" s="102"/>
      <c r="D352" s="102"/>
      <c r="E352" s="102"/>
      <c r="F352" s="104"/>
      <c r="G352" s="102" t="s">
        <v>34</v>
      </c>
      <c r="H352" s="105"/>
      <c r="I352" s="102"/>
    </row>
    <row r="353" spans="1:10" ht="15" thickBot="1" x14ac:dyDescent="0.35">
      <c r="A353" s="295"/>
      <c r="B353" s="298"/>
      <c r="C353" s="102"/>
      <c r="D353" s="102"/>
      <c r="E353" s="102"/>
      <c r="F353" s="104"/>
      <c r="G353" s="102" t="s">
        <v>100</v>
      </c>
      <c r="H353" s="105"/>
      <c r="I353" s="102"/>
    </row>
    <row r="354" spans="1:10" ht="15" thickBot="1" x14ac:dyDescent="0.35">
      <c r="A354" s="295"/>
      <c r="B354" s="298"/>
      <c r="C354" s="216">
        <v>53.3</v>
      </c>
      <c r="D354" s="102"/>
      <c r="E354" s="102"/>
      <c r="F354" s="104"/>
      <c r="G354" s="102" t="s">
        <v>662</v>
      </c>
      <c r="H354" s="105"/>
      <c r="I354" s="102"/>
      <c r="J354" s="160"/>
    </row>
    <row r="355" spans="1:10" ht="15" customHeight="1" thickBot="1" x14ac:dyDescent="0.35">
      <c r="A355" s="296"/>
      <c r="B355" s="299"/>
      <c r="C355" s="110">
        <f>SUM(C349:C354)</f>
        <v>53.3</v>
      </c>
      <c r="D355" s="110">
        <f t="shared" ref="D355:E355" si="57">SUM(D349:D354)</f>
        <v>0</v>
      </c>
      <c r="E355" s="110">
        <f t="shared" si="57"/>
        <v>0</v>
      </c>
      <c r="F355" s="108"/>
      <c r="G355" s="107" t="s">
        <v>38</v>
      </c>
      <c r="H355" s="109"/>
      <c r="I355" s="110"/>
    </row>
    <row r="356" spans="1:10" ht="15" customHeight="1" thickBot="1" x14ac:dyDescent="0.35">
      <c r="A356" s="294"/>
      <c r="B356" s="297" t="s">
        <v>651</v>
      </c>
      <c r="C356" s="102"/>
      <c r="D356" s="102"/>
      <c r="E356" s="102"/>
      <c r="F356" s="104"/>
      <c r="G356" s="102" t="s">
        <v>33</v>
      </c>
      <c r="H356" s="103">
        <v>288724610</v>
      </c>
      <c r="I356" s="102">
        <v>0</v>
      </c>
    </row>
    <row r="357" spans="1:10" ht="15" thickBot="1" x14ac:dyDescent="0.35">
      <c r="A357" s="295"/>
      <c r="B357" s="298"/>
      <c r="C357" s="102"/>
      <c r="D357" s="102"/>
      <c r="E357" s="102"/>
      <c r="F357" s="104"/>
      <c r="G357" s="102" t="s">
        <v>36</v>
      </c>
      <c r="H357" s="105"/>
      <c r="I357" s="102"/>
    </row>
    <row r="358" spans="1:10" ht="15" thickBot="1" x14ac:dyDescent="0.35">
      <c r="A358" s="295"/>
      <c r="B358" s="298"/>
      <c r="C358" s="102"/>
      <c r="D358" s="102"/>
      <c r="E358" s="102"/>
      <c r="F358" s="104"/>
      <c r="G358" s="102" t="s">
        <v>99</v>
      </c>
      <c r="H358" s="105"/>
      <c r="I358" s="102"/>
    </row>
    <row r="359" spans="1:10" ht="15" thickBot="1" x14ac:dyDescent="0.35">
      <c r="A359" s="295"/>
      <c r="B359" s="298"/>
      <c r="C359" s="102"/>
      <c r="D359" s="102"/>
      <c r="E359" s="102"/>
      <c r="F359" s="104"/>
      <c r="G359" s="102" t="s">
        <v>34</v>
      </c>
      <c r="H359" s="105"/>
      <c r="I359" s="102"/>
    </row>
    <row r="360" spans="1:10" ht="15" thickBot="1" x14ac:dyDescent="0.35">
      <c r="A360" s="295"/>
      <c r="B360" s="298"/>
      <c r="C360" s="102"/>
      <c r="D360" s="102"/>
      <c r="E360" s="102"/>
      <c r="F360" s="104"/>
      <c r="G360" s="102" t="s">
        <v>100</v>
      </c>
      <c r="H360" s="105"/>
      <c r="I360" s="102"/>
    </row>
    <row r="361" spans="1:10" ht="18" customHeight="1" thickBot="1" x14ac:dyDescent="0.35">
      <c r="A361" s="296"/>
      <c r="B361" s="299"/>
      <c r="C361" s="110">
        <f>SUM(C356:C360)</f>
        <v>0</v>
      </c>
      <c r="D361" s="110">
        <f t="shared" ref="D361:E361" si="58">SUM(D356:D360)</f>
        <v>0</v>
      </c>
      <c r="E361" s="110">
        <f t="shared" si="58"/>
        <v>0</v>
      </c>
      <c r="F361" s="108"/>
      <c r="G361" s="107" t="s">
        <v>38</v>
      </c>
      <c r="H361" s="109"/>
      <c r="I361" s="110"/>
    </row>
    <row r="362" spans="1:10" ht="28.2" customHeight="1" thickBot="1" x14ac:dyDescent="0.35">
      <c r="A362" s="294"/>
      <c r="B362" s="297" t="s">
        <v>652</v>
      </c>
      <c r="C362" s="102"/>
      <c r="D362" s="102"/>
      <c r="E362" s="102"/>
      <c r="F362" s="104"/>
      <c r="G362" s="102" t="s">
        <v>33</v>
      </c>
      <c r="H362" s="103">
        <v>288724610</v>
      </c>
      <c r="I362" s="102">
        <v>0</v>
      </c>
      <c r="J362" s="160"/>
    </row>
    <row r="363" spans="1:10" ht="15.6" customHeight="1" thickBot="1" x14ac:dyDescent="0.35">
      <c r="A363" s="295"/>
      <c r="B363" s="298"/>
      <c r="C363" s="102"/>
      <c r="D363" s="102"/>
      <c r="E363" s="102"/>
      <c r="F363" s="104"/>
      <c r="G363" s="102" t="s">
        <v>36</v>
      </c>
      <c r="H363" s="105"/>
      <c r="I363" s="102"/>
    </row>
    <row r="364" spans="1:10" ht="15" customHeight="1" thickBot="1" x14ac:dyDescent="0.35">
      <c r="A364" s="295"/>
      <c r="B364" s="298"/>
      <c r="C364" s="102"/>
      <c r="D364" s="102"/>
      <c r="E364" s="102"/>
      <c r="F364" s="104"/>
      <c r="G364" s="102" t="s">
        <v>99</v>
      </c>
      <c r="H364" s="105"/>
      <c r="I364" s="102"/>
    </row>
    <row r="365" spans="1:10" ht="15" thickBot="1" x14ac:dyDescent="0.35">
      <c r="A365" s="295"/>
      <c r="B365" s="298"/>
      <c r="C365" s="102"/>
      <c r="D365" s="102"/>
      <c r="E365" s="102"/>
      <c r="F365" s="104"/>
      <c r="G365" s="102" t="s">
        <v>34</v>
      </c>
      <c r="H365" s="105"/>
      <c r="I365" s="102"/>
    </row>
    <row r="366" spans="1:10" ht="15" thickBot="1" x14ac:dyDescent="0.35">
      <c r="A366" s="295"/>
      <c r="B366" s="298"/>
      <c r="C366" s="102"/>
      <c r="D366" s="102"/>
      <c r="E366" s="102"/>
      <c r="F366" s="104"/>
      <c r="G366" s="102" t="s">
        <v>100</v>
      </c>
      <c r="H366" s="105"/>
      <c r="I366" s="102"/>
    </row>
    <row r="367" spans="1:10" ht="15" thickBot="1" x14ac:dyDescent="0.35">
      <c r="A367" s="295"/>
      <c r="B367" s="298"/>
      <c r="C367" s="216">
        <v>27.3</v>
      </c>
      <c r="D367" s="216"/>
      <c r="E367" s="216"/>
      <c r="F367" s="104"/>
      <c r="G367" s="102" t="s">
        <v>662</v>
      </c>
      <c r="H367" s="105"/>
      <c r="I367" s="102"/>
      <c r="J367" s="160"/>
    </row>
    <row r="368" spans="1:10" ht="15" thickBot="1" x14ac:dyDescent="0.35">
      <c r="A368" s="296"/>
      <c r="B368" s="299"/>
      <c r="C368" s="110">
        <f>SUM(C362:C367)</f>
        <v>27.3</v>
      </c>
      <c r="D368" s="110">
        <f t="shared" ref="D368:E368" si="59">SUM(D362:D367)</f>
        <v>0</v>
      </c>
      <c r="E368" s="110">
        <f t="shared" si="59"/>
        <v>0</v>
      </c>
      <c r="F368" s="108"/>
      <c r="G368" s="107" t="s">
        <v>38</v>
      </c>
      <c r="H368" s="109"/>
      <c r="I368" s="110"/>
    </row>
    <row r="369" spans="1:9" ht="16.8" customHeight="1" thickBot="1" x14ac:dyDescent="0.35">
      <c r="A369" s="294"/>
      <c r="B369" s="297" t="s">
        <v>653</v>
      </c>
      <c r="C369" s="102"/>
      <c r="D369" s="102"/>
      <c r="E369" s="102"/>
      <c r="F369" s="104"/>
      <c r="G369" s="102" t="s">
        <v>33</v>
      </c>
      <c r="H369" s="103">
        <v>288724610</v>
      </c>
      <c r="I369" s="102">
        <v>0</v>
      </c>
    </row>
    <row r="370" spans="1:9" ht="15" customHeight="1" thickBot="1" x14ac:dyDescent="0.35">
      <c r="A370" s="295"/>
      <c r="B370" s="298"/>
      <c r="C370" s="102"/>
      <c r="D370" s="102"/>
      <c r="E370" s="102"/>
      <c r="F370" s="104"/>
      <c r="G370" s="102" t="s">
        <v>36</v>
      </c>
      <c r="H370" s="105"/>
      <c r="I370" s="102"/>
    </row>
    <row r="371" spans="1:9" ht="15" thickBot="1" x14ac:dyDescent="0.35">
      <c r="A371" s="295"/>
      <c r="B371" s="298"/>
      <c r="C371" s="102"/>
      <c r="D371" s="102"/>
      <c r="E371" s="102"/>
      <c r="F371" s="104"/>
      <c r="G371" s="102" t="s">
        <v>99</v>
      </c>
      <c r="H371" s="105"/>
      <c r="I371" s="102"/>
    </row>
    <row r="372" spans="1:9" ht="15" thickBot="1" x14ac:dyDescent="0.35">
      <c r="A372" s="295"/>
      <c r="B372" s="298"/>
      <c r="C372" s="102"/>
      <c r="D372" s="102"/>
      <c r="E372" s="102"/>
      <c r="F372" s="104"/>
      <c r="G372" s="102" t="s">
        <v>34</v>
      </c>
      <c r="H372" s="105"/>
      <c r="I372" s="102"/>
    </row>
    <row r="373" spans="1:9" ht="15" thickBot="1" x14ac:dyDescent="0.35">
      <c r="A373" s="295"/>
      <c r="B373" s="298"/>
      <c r="C373" s="102"/>
      <c r="D373" s="102"/>
      <c r="E373" s="102"/>
      <c r="F373" s="104"/>
      <c r="G373" s="102" t="s">
        <v>100</v>
      </c>
      <c r="H373" s="105"/>
      <c r="I373" s="102"/>
    </row>
    <row r="374" spans="1:9" ht="15" thickBot="1" x14ac:dyDescent="0.35">
      <c r="A374" s="296"/>
      <c r="B374" s="299"/>
      <c r="C374" s="110">
        <f>SUM(C369:C373)</f>
        <v>0</v>
      </c>
      <c r="D374" s="110">
        <f t="shared" ref="D374:E374" si="60">SUM(D369:D373)</f>
        <v>0</v>
      </c>
      <c r="E374" s="110">
        <f t="shared" si="60"/>
        <v>0</v>
      </c>
      <c r="F374" s="108"/>
      <c r="G374" s="107" t="s">
        <v>38</v>
      </c>
      <c r="H374" s="109"/>
      <c r="I374" s="110"/>
    </row>
    <row r="375" spans="1:9" ht="15" customHeight="1" thickBot="1" x14ac:dyDescent="0.35">
      <c r="A375" s="294"/>
      <c r="B375" s="297" t="s">
        <v>619</v>
      </c>
      <c r="C375" s="144">
        <v>30</v>
      </c>
      <c r="D375" s="144">
        <v>46</v>
      </c>
      <c r="E375" s="144">
        <v>54</v>
      </c>
      <c r="F375" s="145"/>
      <c r="G375" s="66" t="s">
        <v>33</v>
      </c>
      <c r="H375" s="146">
        <v>288724610</v>
      </c>
      <c r="I375" s="66">
        <v>0</v>
      </c>
    </row>
    <row r="376" spans="1:9" ht="15" customHeight="1" thickBot="1" x14ac:dyDescent="0.35">
      <c r="A376" s="295"/>
      <c r="B376" s="298"/>
      <c r="C376" s="102">
        <v>78.5</v>
      </c>
      <c r="D376" s="102"/>
      <c r="E376" s="102"/>
      <c r="F376" s="104"/>
      <c r="G376" s="102" t="s">
        <v>36</v>
      </c>
      <c r="H376" s="105"/>
      <c r="I376" s="102"/>
    </row>
    <row r="377" spans="1:9" ht="14.4" customHeight="1" thickBot="1" x14ac:dyDescent="0.35">
      <c r="A377" s="295"/>
      <c r="B377" s="298"/>
      <c r="C377" s="102"/>
      <c r="D377" s="102"/>
      <c r="E377" s="102"/>
      <c r="F377" s="104"/>
      <c r="G377" s="102" t="s">
        <v>99</v>
      </c>
      <c r="H377" s="105"/>
      <c r="I377" s="102"/>
    </row>
    <row r="378" spans="1:9" ht="15" customHeight="1" thickBot="1" x14ac:dyDescent="0.35">
      <c r="A378" s="295"/>
      <c r="B378" s="298"/>
      <c r="C378" s="102">
        <v>22.7</v>
      </c>
      <c r="D378" s="102">
        <v>82.7</v>
      </c>
      <c r="E378" s="102">
        <v>38.5</v>
      </c>
      <c r="F378" s="104"/>
      <c r="G378" s="102" t="s">
        <v>34</v>
      </c>
      <c r="H378" s="105"/>
      <c r="I378" s="102"/>
    </row>
    <row r="379" spans="1:9" ht="15" thickBot="1" x14ac:dyDescent="0.35">
      <c r="A379" s="295"/>
      <c r="B379" s="298"/>
      <c r="C379" s="102"/>
      <c r="D379" s="102"/>
      <c r="E379" s="102"/>
      <c r="F379" s="104"/>
      <c r="G379" s="102" t="s">
        <v>100</v>
      </c>
      <c r="H379" s="105"/>
      <c r="I379" s="102"/>
    </row>
    <row r="380" spans="1:9" ht="15" thickBot="1" x14ac:dyDescent="0.35">
      <c r="A380" s="296"/>
      <c r="B380" s="299"/>
      <c r="C380" s="110">
        <f>SUM(C375:C379)</f>
        <v>131.19999999999999</v>
      </c>
      <c r="D380" s="110">
        <f t="shared" ref="D380:E380" si="61">SUM(D375:D379)</f>
        <v>128.69999999999999</v>
      </c>
      <c r="E380" s="110">
        <f t="shared" si="61"/>
        <v>92.5</v>
      </c>
      <c r="F380" s="108"/>
      <c r="G380" s="107" t="s">
        <v>38</v>
      </c>
      <c r="H380" s="109"/>
      <c r="I380" s="110"/>
    </row>
    <row r="381" spans="1:9" ht="15" customHeight="1" thickBot="1" x14ac:dyDescent="0.35">
      <c r="A381" s="288"/>
      <c r="B381" s="297" t="s">
        <v>671</v>
      </c>
      <c r="C381" s="216"/>
      <c r="D381" s="216"/>
      <c r="E381" s="216"/>
      <c r="F381" s="217"/>
      <c r="G381" s="216" t="s">
        <v>33</v>
      </c>
      <c r="H381" s="234">
        <v>288724610</v>
      </c>
      <c r="I381" s="216">
        <v>0</v>
      </c>
    </row>
    <row r="382" spans="1:9" ht="15" thickBot="1" x14ac:dyDescent="0.35">
      <c r="A382" s="289"/>
      <c r="B382" s="298"/>
      <c r="C382" s="216"/>
      <c r="D382" s="216"/>
      <c r="E382" s="216"/>
      <c r="F382" s="217"/>
      <c r="G382" s="216" t="s">
        <v>36</v>
      </c>
      <c r="H382" s="234"/>
      <c r="I382" s="216"/>
    </row>
    <row r="383" spans="1:9" ht="15" thickBot="1" x14ac:dyDescent="0.35">
      <c r="A383" s="289"/>
      <c r="B383" s="298"/>
      <c r="C383" s="216"/>
      <c r="D383" s="216"/>
      <c r="E383" s="216"/>
      <c r="F383" s="217"/>
      <c r="G383" s="216" t="s">
        <v>99</v>
      </c>
      <c r="H383" s="234"/>
      <c r="I383" s="216"/>
    </row>
    <row r="384" spans="1:9" ht="15" customHeight="1" thickBot="1" x14ac:dyDescent="0.35">
      <c r="A384" s="289"/>
      <c r="B384" s="298"/>
      <c r="C384" s="216"/>
      <c r="D384" s="216"/>
      <c r="E384" s="216"/>
      <c r="F384" s="217"/>
      <c r="G384" s="216" t="s">
        <v>34</v>
      </c>
      <c r="H384" s="234"/>
      <c r="I384" s="216"/>
    </row>
    <row r="385" spans="1:10" ht="15" thickBot="1" x14ac:dyDescent="0.35">
      <c r="A385" s="289"/>
      <c r="B385" s="298"/>
      <c r="C385" s="216"/>
      <c r="D385" s="216"/>
      <c r="E385" s="216"/>
      <c r="F385" s="217"/>
      <c r="G385" s="216" t="s">
        <v>100</v>
      </c>
      <c r="H385" s="234"/>
      <c r="I385" s="216"/>
    </row>
    <row r="386" spans="1:10" ht="15" thickBot="1" x14ac:dyDescent="0.35">
      <c r="A386" s="290"/>
      <c r="B386" s="299"/>
      <c r="C386" s="110"/>
      <c r="D386" s="110"/>
      <c r="E386" s="110"/>
      <c r="F386" s="108"/>
      <c r="G386" s="107" t="s">
        <v>38</v>
      </c>
      <c r="H386" s="222"/>
      <c r="I386" s="110"/>
    </row>
    <row r="387" spans="1:10" ht="27" thickBot="1" x14ac:dyDescent="0.35">
      <c r="A387" s="92" t="s">
        <v>153</v>
      </c>
      <c r="B387" s="93" t="s">
        <v>158</v>
      </c>
      <c r="C387" s="94"/>
      <c r="D387" s="94"/>
      <c r="E387" s="94"/>
      <c r="F387" s="95" t="s">
        <v>157</v>
      </c>
      <c r="G387" s="93"/>
      <c r="H387" s="94"/>
      <c r="I387" s="94"/>
    </row>
    <row r="388" spans="1:10" ht="15" thickBot="1" x14ac:dyDescent="0.35">
      <c r="A388" s="96" t="s">
        <v>161</v>
      </c>
      <c r="B388" s="97" t="s">
        <v>163</v>
      </c>
      <c r="C388" s="98"/>
      <c r="D388" s="98"/>
      <c r="E388" s="98"/>
      <c r="F388" s="99" t="s">
        <v>162</v>
      </c>
      <c r="G388" s="97"/>
      <c r="H388" s="98"/>
      <c r="I388" s="98"/>
    </row>
    <row r="389" spans="1:10" ht="19.8" customHeight="1" thickBot="1" x14ac:dyDescent="0.35">
      <c r="A389" s="294" t="s">
        <v>164</v>
      </c>
      <c r="B389" s="312" t="s">
        <v>166</v>
      </c>
      <c r="C389" s="149">
        <f>C395+C401+C407</f>
        <v>0</v>
      </c>
      <c r="D389" s="149">
        <f t="shared" ref="D389:E389" si="62">D395+D401+D407</f>
        <v>0</v>
      </c>
      <c r="E389" s="149">
        <f t="shared" si="62"/>
        <v>0</v>
      </c>
      <c r="F389" s="145" t="s">
        <v>384</v>
      </c>
      <c r="G389" s="66" t="s">
        <v>33</v>
      </c>
      <c r="H389" s="146">
        <v>288724610</v>
      </c>
      <c r="I389" s="66">
        <v>0</v>
      </c>
    </row>
    <row r="390" spans="1:10" ht="15.6" customHeight="1" thickBot="1" x14ac:dyDescent="0.35">
      <c r="A390" s="295"/>
      <c r="B390" s="313"/>
      <c r="C390" s="149">
        <f t="shared" ref="C390:E393" si="63">C396+C402+C408</f>
        <v>0</v>
      </c>
      <c r="D390" s="149">
        <f t="shared" si="63"/>
        <v>0</v>
      </c>
      <c r="E390" s="149">
        <f t="shared" si="63"/>
        <v>0</v>
      </c>
      <c r="F390" s="104"/>
      <c r="G390" s="102" t="s">
        <v>36</v>
      </c>
      <c r="H390" s="105"/>
      <c r="I390" s="102"/>
    </row>
    <row r="391" spans="1:10" ht="13.8" customHeight="1" thickBot="1" x14ac:dyDescent="0.35">
      <c r="A391" s="295"/>
      <c r="B391" s="313"/>
      <c r="C391" s="149">
        <f>C397+C403+C409</f>
        <v>0</v>
      </c>
      <c r="D391" s="149">
        <f t="shared" si="63"/>
        <v>0</v>
      </c>
      <c r="E391" s="149">
        <f t="shared" si="63"/>
        <v>0</v>
      </c>
      <c r="F391" s="104"/>
      <c r="G391" s="102" t="s">
        <v>99</v>
      </c>
      <c r="H391" s="105"/>
      <c r="I391" s="102"/>
    </row>
    <row r="392" spans="1:10" ht="19.8" customHeight="1" thickBot="1" x14ac:dyDescent="0.35">
      <c r="A392" s="295"/>
      <c r="B392" s="313"/>
      <c r="C392" s="149">
        <f t="shared" si="63"/>
        <v>0</v>
      </c>
      <c r="D392" s="149">
        <f t="shared" si="63"/>
        <v>0</v>
      </c>
      <c r="E392" s="149">
        <f t="shared" si="63"/>
        <v>0</v>
      </c>
      <c r="F392" s="104"/>
      <c r="G392" s="102" t="s">
        <v>34</v>
      </c>
      <c r="H392" s="105"/>
      <c r="I392" s="102"/>
    </row>
    <row r="393" spans="1:10" ht="22.8" customHeight="1" thickBot="1" x14ac:dyDescent="0.35">
      <c r="A393" s="295"/>
      <c r="B393" s="313"/>
      <c r="C393" s="149">
        <f t="shared" si="63"/>
        <v>0</v>
      </c>
      <c r="D393" s="149">
        <f t="shared" si="63"/>
        <v>0</v>
      </c>
      <c r="E393" s="149">
        <f t="shared" si="63"/>
        <v>0</v>
      </c>
      <c r="F393" s="104"/>
      <c r="G393" s="102" t="s">
        <v>100</v>
      </c>
      <c r="H393" s="105"/>
      <c r="I393" s="102"/>
    </row>
    <row r="394" spans="1:10" ht="15" thickBot="1" x14ac:dyDescent="0.35">
      <c r="A394" s="296"/>
      <c r="B394" s="314"/>
      <c r="C394" s="107">
        <f>SUM(C389:C393)</f>
        <v>0</v>
      </c>
      <c r="D394" s="107">
        <f t="shared" ref="D394:E394" si="64">SUM(D389:D393)</f>
        <v>0</v>
      </c>
      <c r="E394" s="107">
        <f t="shared" si="64"/>
        <v>0</v>
      </c>
      <c r="F394" s="108"/>
      <c r="G394" s="107" t="s">
        <v>38</v>
      </c>
      <c r="H394" s="109"/>
      <c r="I394" s="110"/>
    </row>
    <row r="395" spans="1:10" ht="21" customHeight="1" thickBot="1" x14ac:dyDescent="0.35">
      <c r="A395" s="288"/>
      <c r="B395" s="291" t="s">
        <v>672</v>
      </c>
      <c r="C395" s="223"/>
      <c r="D395" s="223"/>
      <c r="E395" s="223"/>
      <c r="F395" s="217"/>
      <c r="G395" s="216" t="s">
        <v>33</v>
      </c>
      <c r="H395" s="234">
        <v>288724610</v>
      </c>
      <c r="I395" s="216">
        <v>0</v>
      </c>
      <c r="J395" s="224"/>
    </row>
    <row r="396" spans="1:10" ht="15" thickBot="1" x14ac:dyDescent="0.35">
      <c r="A396" s="289"/>
      <c r="B396" s="292"/>
      <c r="C396" s="223"/>
      <c r="D396" s="223"/>
      <c r="E396" s="223"/>
      <c r="F396" s="217"/>
      <c r="G396" s="216" t="s">
        <v>36</v>
      </c>
      <c r="H396" s="218"/>
      <c r="I396" s="216"/>
    </row>
    <row r="397" spans="1:10" ht="15" thickBot="1" x14ac:dyDescent="0.35">
      <c r="A397" s="289"/>
      <c r="B397" s="292"/>
      <c r="C397" s="223"/>
      <c r="D397" s="223"/>
      <c r="E397" s="223"/>
      <c r="F397" s="217"/>
      <c r="G397" s="216" t="s">
        <v>99</v>
      </c>
      <c r="H397" s="218"/>
      <c r="I397" s="216"/>
    </row>
    <row r="398" spans="1:10" ht="20.399999999999999" customHeight="1" thickBot="1" x14ac:dyDescent="0.35">
      <c r="A398" s="289"/>
      <c r="B398" s="292"/>
      <c r="C398" s="223"/>
      <c r="D398" s="223"/>
      <c r="E398" s="223"/>
      <c r="F398" s="217"/>
      <c r="G398" s="216" t="s">
        <v>34</v>
      </c>
      <c r="H398" s="218"/>
      <c r="I398" s="216"/>
    </row>
    <row r="399" spans="1:10" ht="15" customHeight="1" thickBot="1" x14ac:dyDescent="0.35">
      <c r="A399" s="289"/>
      <c r="B399" s="292"/>
      <c r="C399" s="223"/>
      <c r="D399" s="223"/>
      <c r="E399" s="223"/>
      <c r="F399" s="217"/>
      <c r="G399" s="216" t="s">
        <v>100</v>
      </c>
      <c r="H399" s="218"/>
      <c r="I399" s="216"/>
    </row>
    <row r="400" spans="1:10" ht="15" thickBot="1" x14ac:dyDescent="0.35">
      <c r="A400" s="290"/>
      <c r="B400" s="293"/>
      <c r="C400" s="107">
        <f>SUM(C395:C399)</f>
        <v>0</v>
      </c>
      <c r="D400" s="107">
        <f t="shared" ref="D400:E400" si="65">SUM(D395:D399)</f>
        <v>0</v>
      </c>
      <c r="E400" s="107">
        <f t="shared" si="65"/>
        <v>0</v>
      </c>
      <c r="F400" s="108"/>
      <c r="G400" s="107"/>
      <c r="H400" s="109"/>
      <c r="I400" s="110"/>
    </row>
    <row r="401" spans="1:9" ht="15" customHeight="1" thickBot="1" x14ac:dyDescent="0.35">
      <c r="A401" s="294"/>
      <c r="B401" s="291" t="s">
        <v>673</v>
      </c>
      <c r="C401" s="223"/>
      <c r="D401" s="223"/>
      <c r="E401" s="223"/>
      <c r="F401" s="217"/>
      <c r="G401" s="216" t="s">
        <v>33</v>
      </c>
      <c r="H401" s="234">
        <v>288724610</v>
      </c>
      <c r="I401" s="216">
        <v>0</v>
      </c>
    </row>
    <row r="402" spans="1:9" ht="15" thickBot="1" x14ac:dyDescent="0.35">
      <c r="A402" s="295"/>
      <c r="B402" s="292"/>
      <c r="C402" s="223"/>
      <c r="D402" s="223"/>
      <c r="E402" s="223"/>
      <c r="F402" s="217"/>
      <c r="G402" s="216" t="s">
        <v>36</v>
      </c>
      <c r="H402" s="234"/>
      <c r="I402" s="216"/>
    </row>
    <row r="403" spans="1:9" ht="16.2" customHeight="1" thickBot="1" x14ac:dyDescent="0.35">
      <c r="A403" s="295"/>
      <c r="B403" s="292"/>
      <c r="C403" s="223"/>
      <c r="D403" s="223"/>
      <c r="E403" s="223"/>
      <c r="F403" s="217"/>
      <c r="G403" s="216" t="s">
        <v>99</v>
      </c>
      <c r="H403" s="234"/>
      <c r="I403" s="216"/>
    </row>
    <row r="404" spans="1:9" ht="13.2" customHeight="1" thickBot="1" x14ac:dyDescent="0.35">
      <c r="A404" s="295"/>
      <c r="B404" s="292"/>
      <c r="C404" s="223"/>
      <c r="D404" s="223"/>
      <c r="E404" s="223"/>
      <c r="F404" s="217"/>
      <c r="G404" s="216" t="s">
        <v>34</v>
      </c>
      <c r="H404" s="234"/>
      <c r="I404" s="216"/>
    </row>
    <row r="405" spans="1:9" ht="15" customHeight="1" thickBot="1" x14ac:dyDescent="0.35">
      <c r="A405" s="295"/>
      <c r="B405" s="292"/>
      <c r="C405" s="223"/>
      <c r="D405" s="223"/>
      <c r="E405" s="223"/>
      <c r="F405" s="217"/>
      <c r="G405" s="216" t="s">
        <v>100</v>
      </c>
      <c r="H405" s="234"/>
      <c r="I405" s="216"/>
    </row>
    <row r="406" spans="1:9" ht="16.2" customHeight="1" thickBot="1" x14ac:dyDescent="0.35">
      <c r="A406" s="296"/>
      <c r="B406" s="293"/>
      <c r="C406" s="107">
        <f>SUM(C401:C405)</f>
        <v>0</v>
      </c>
      <c r="D406" s="107">
        <f t="shared" ref="D406:E406" si="66">SUM(D401:D405)</f>
        <v>0</v>
      </c>
      <c r="E406" s="107">
        <f t="shared" si="66"/>
        <v>0</v>
      </c>
      <c r="F406" s="108"/>
      <c r="G406" s="110"/>
      <c r="H406" s="222"/>
      <c r="I406" s="110"/>
    </row>
    <row r="407" spans="1:9" ht="15" customHeight="1" thickBot="1" x14ac:dyDescent="0.35">
      <c r="A407" s="288"/>
      <c r="B407" s="291" t="s">
        <v>674</v>
      </c>
      <c r="C407" s="223"/>
      <c r="D407" s="223"/>
      <c r="E407" s="223"/>
      <c r="F407" s="217"/>
      <c r="G407" s="216" t="s">
        <v>33</v>
      </c>
      <c r="H407" s="234">
        <v>288724610</v>
      </c>
      <c r="I407" s="216">
        <v>0</v>
      </c>
    </row>
    <row r="408" spans="1:9" ht="15" thickBot="1" x14ac:dyDescent="0.35">
      <c r="A408" s="289"/>
      <c r="B408" s="292"/>
      <c r="C408" s="223"/>
      <c r="D408" s="223"/>
      <c r="E408" s="223"/>
      <c r="F408" s="217"/>
      <c r="G408" s="216" t="s">
        <v>36</v>
      </c>
      <c r="H408" s="218"/>
      <c r="I408" s="216"/>
    </row>
    <row r="409" spans="1:9" ht="15" thickBot="1" x14ac:dyDescent="0.35">
      <c r="A409" s="289"/>
      <c r="B409" s="292"/>
      <c r="C409" s="223"/>
      <c r="D409" s="223"/>
      <c r="E409" s="223"/>
      <c r="F409" s="217"/>
      <c r="G409" s="216" t="s">
        <v>99</v>
      </c>
      <c r="H409" s="218"/>
      <c r="I409" s="216"/>
    </row>
    <row r="410" spans="1:9" ht="16.8" customHeight="1" thickBot="1" x14ac:dyDescent="0.35">
      <c r="A410" s="289"/>
      <c r="B410" s="292"/>
      <c r="C410" s="223"/>
      <c r="D410" s="223"/>
      <c r="E410" s="223"/>
      <c r="F410" s="217"/>
      <c r="G410" s="216" t="s">
        <v>34</v>
      </c>
      <c r="H410" s="218"/>
      <c r="I410" s="216"/>
    </row>
    <row r="411" spans="1:9" ht="15" customHeight="1" thickBot="1" x14ac:dyDescent="0.35">
      <c r="A411" s="289"/>
      <c r="B411" s="292"/>
      <c r="C411" s="223"/>
      <c r="D411" s="223"/>
      <c r="E411" s="223"/>
      <c r="F411" s="217"/>
      <c r="G411" s="216" t="s">
        <v>100</v>
      </c>
      <c r="H411" s="218"/>
      <c r="I411" s="216"/>
    </row>
    <row r="412" spans="1:9" ht="18.600000000000001" customHeight="1" thickBot="1" x14ac:dyDescent="0.35">
      <c r="A412" s="290"/>
      <c r="B412" s="293"/>
      <c r="C412" s="107">
        <f>SUM(C407:C411)</f>
        <v>0</v>
      </c>
      <c r="D412" s="107">
        <f t="shared" ref="D412:E412" si="67">SUM(D407:D411)</f>
        <v>0</v>
      </c>
      <c r="E412" s="107">
        <f t="shared" si="67"/>
        <v>0</v>
      </c>
      <c r="F412" s="108"/>
      <c r="G412" s="107"/>
      <c r="H412" s="109"/>
      <c r="I412" s="110"/>
    </row>
    <row r="413" spans="1:9" ht="19.8" customHeight="1" thickBot="1" x14ac:dyDescent="0.35">
      <c r="A413" s="92" t="s">
        <v>153</v>
      </c>
      <c r="B413" s="93" t="s">
        <v>158</v>
      </c>
      <c r="C413" s="94"/>
      <c r="D413" s="94"/>
      <c r="E413" s="94"/>
      <c r="F413" s="95" t="s">
        <v>157</v>
      </c>
      <c r="G413" s="93"/>
      <c r="H413" s="94"/>
      <c r="I413" s="94"/>
    </row>
    <row r="414" spans="1:9" ht="19.8" customHeight="1" thickBot="1" x14ac:dyDescent="0.35">
      <c r="A414" s="96" t="s">
        <v>167</v>
      </c>
      <c r="B414" s="97" t="s">
        <v>169</v>
      </c>
      <c r="C414" s="98"/>
      <c r="D414" s="98"/>
      <c r="E414" s="98"/>
      <c r="F414" s="99" t="s">
        <v>168</v>
      </c>
      <c r="G414" s="97"/>
      <c r="H414" s="98"/>
      <c r="I414" s="98"/>
    </row>
    <row r="415" spans="1:9" ht="18.600000000000001" customHeight="1" thickBot="1" x14ac:dyDescent="0.35">
      <c r="A415" s="295" t="s">
        <v>170</v>
      </c>
      <c r="B415" s="300" t="s">
        <v>171</v>
      </c>
      <c r="C415" s="101">
        <f>C421*1</f>
        <v>0</v>
      </c>
      <c r="D415" s="101">
        <f t="shared" ref="D415:E419" si="68">D421*1</f>
        <v>0</v>
      </c>
      <c r="E415" s="101">
        <f t="shared" si="68"/>
        <v>0</v>
      </c>
      <c r="F415" s="53" t="s">
        <v>547</v>
      </c>
      <c r="G415" s="102" t="s">
        <v>33</v>
      </c>
      <c r="H415" s="103">
        <v>288724610</v>
      </c>
      <c r="I415" s="102">
        <v>0</v>
      </c>
    </row>
    <row r="416" spans="1:9" ht="12.6" customHeight="1" thickBot="1" x14ac:dyDescent="0.35">
      <c r="A416" s="295"/>
      <c r="B416" s="301"/>
      <c r="C416" s="100">
        <f>C422*1</f>
        <v>0</v>
      </c>
      <c r="D416" s="101">
        <f t="shared" si="68"/>
        <v>0</v>
      </c>
      <c r="E416" s="101">
        <f t="shared" si="68"/>
        <v>0</v>
      </c>
      <c r="F416" s="104"/>
      <c r="G416" s="102" t="s">
        <v>36</v>
      </c>
      <c r="H416" s="105"/>
      <c r="I416" s="102"/>
    </row>
    <row r="417" spans="1:9" ht="18.600000000000001" customHeight="1" thickBot="1" x14ac:dyDescent="0.35">
      <c r="A417" s="295"/>
      <c r="B417" s="301"/>
      <c r="C417" s="100">
        <f>C423*1</f>
        <v>0</v>
      </c>
      <c r="D417" s="101">
        <f t="shared" si="68"/>
        <v>0</v>
      </c>
      <c r="E417" s="101">
        <f t="shared" si="68"/>
        <v>0</v>
      </c>
      <c r="F417" s="104"/>
      <c r="G417" s="102" t="s">
        <v>99</v>
      </c>
      <c r="H417" s="105"/>
      <c r="I417" s="102"/>
    </row>
    <row r="418" spans="1:9" ht="13.2" customHeight="1" thickBot="1" x14ac:dyDescent="0.35">
      <c r="A418" s="295"/>
      <c r="B418" s="301"/>
      <c r="C418" s="100">
        <f>C424*1</f>
        <v>50</v>
      </c>
      <c r="D418" s="101">
        <f t="shared" si="68"/>
        <v>0</v>
      </c>
      <c r="E418" s="101">
        <f t="shared" si="68"/>
        <v>0</v>
      </c>
      <c r="F418" s="104"/>
      <c r="G418" s="102" t="s">
        <v>34</v>
      </c>
      <c r="H418" s="105"/>
      <c r="I418" s="102"/>
    </row>
    <row r="419" spans="1:9" ht="12.6" customHeight="1" thickBot="1" x14ac:dyDescent="0.35">
      <c r="A419" s="295"/>
      <c r="B419" s="301"/>
      <c r="C419" s="100">
        <f>C425*1</f>
        <v>0</v>
      </c>
      <c r="D419" s="101">
        <f t="shared" si="68"/>
        <v>0</v>
      </c>
      <c r="E419" s="101">
        <f t="shared" si="68"/>
        <v>0</v>
      </c>
      <c r="F419" s="104"/>
      <c r="G419" s="102" t="s">
        <v>100</v>
      </c>
      <c r="H419" s="105"/>
      <c r="I419" s="102"/>
    </row>
    <row r="420" spans="1:9" ht="15" thickBot="1" x14ac:dyDescent="0.35">
      <c r="A420" s="296"/>
      <c r="B420" s="302"/>
      <c r="C420" s="116">
        <f>SUM(C415:C419)</f>
        <v>50</v>
      </c>
      <c r="D420" s="107">
        <f t="shared" ref="D420:E420" si="69">SUM(D415:D419)</f>
        <v>0</v>
      </c>
      <c r="E420" s="107">
        <f t="shared" si="69"/>
        <v>0</v>
      </c>
      <c r="F420" s="108"/>
      <c r="G420" s="107" t="s">
        <v>38</v>
      </c>
      <c r="H420" s="109"/>
      <c r="I420" s="110"/>
    </row>
    <row r="421" spans="1:9" ht="15" customHeight="1" thickBot="1" x14ac:dyDescent="0.35">
      <c r="A421" s="295"/>
      <c r="B421" s="306" t="s">
        <v>548</v>
      </c>
      <c r="C421" s="102"/>
      <c r="D421" s="102"/>
      <c r="E421" s="102"/>
      <c r="F421" s="53"/>
      <c r="G421" s="102" t="s">
        <v>33</v>
      </c>
      <c r="H421" s="103">
        <v>288724610</v>
      </c>
      <c r="I421" s="102">
        <v>0</v>
      </c>
    </row>
    <row r="422" spans="1:9" ht="15" thickBot="1" x14ac:dyDescent="0.35">
      <c r="A422" s="295"/>
      <c r="B422" s="307"/>
      <c r="C422" s="102"/>
      <c r="D422" s="102"/>
      <c r="E422" s="102"/>
      <c r="F422" s="104"/>
      <c r="G422" s="102" t="s">
        <v>36</v>
      </c>
      <c r="H422" s="105"/>
      <c r="I422" s="102"/>
    </row>
    <row r="423" spans="1:9" ht="17.399999999999999" customHeight="1" thickBot="1" x14ac:dyDescent="0.35">
      <c r="A423" s="295"/>
      <c r="B423" s="307"/>
      <c r="C423" s="102"/>
      <c r="D423" s="102"/>
      <c r="E423" s="102"/>
      <c r="F423" s="104"/>
      <c r="G423" s="102" t="s">
        <v>99</v>
      </c>
      <c r="H423" s="105"/>
      <c r="I423" s="102"/>
    </row>
    <row r="424" spans="1:9" ht="15" customHeight="1" thickBot="1" x14ac:dyDescent="0.35">
      <c r="A424" s="295"/>
      <c r="B424" s="307"/>
      <c r="C424" s="111">
        <v>50</v>
      </c>
      <c r="D424" s="102"/>
      <c r="E424" s="102"/>
      <c r="F424" s="104"/>
      <c r="G424" s="102" t="s">
        <v>34</v>
      </c>
      <c r="H424" s="105"/>
      <c r="I424" s="102"/>
    </row>
    <row r="425" spans="1:9" ht="15" thickBot="1" x14ac:dyDescent="0.35">
      <c r="A425" s="295"/>
      <c r="B425" s="307"/>
      <c r="C425" s="102"/>
      <c r="D425" s="102"/>
      <c r="E425" s="102"/>
      <c r="F425" s="104"/>
      <c r="G425" s="102" t="s">
        <v>100</v>
      </c>
      <c r="H425" s="105"/>
      <c r="I425" s="102"/>
    </row>
    <row r="426" spans="1:9" ht="15" thickBot="1" x14ac:dyDescent="0.35">
      <c r="A426" s="296"/>
      <c r="B426" s="308"/>
      <c r="C426" s="110">
        <f>SUM(C421:C425)</f>
        <v>50</v>
      </c>
      <c r="D426" s="110">
        <f t="shared" ref="D426:E426" si="70">SUM(D421:D425)</f>
        <v>0</v>
      </c>
      <c r="E426" s="110">
        <f t="shared" si="70"/>
        <v>0</v>
      </c>
      <c r="F426" s="108"/>
      <c r="G426" s="107" t="s">
        <v>38</v>
      </c>
      <c r="H426" s="109"/>
      <c r="I426" s="110"/>
    </row>
    <row r="427" spans="1:9" ht="15" thickBot="1" x14ac:dyDescent="0.35">
      <c r="A427" s="106"/>
      <c r="B427" s="113" t="s">
        <v>156</v>
      </c>
      <c r="C427" s="114"/>
      <c r="D427" s="114"/>
      <c r="E427" s="114"/>
      <c r="F427" s="114"/>
      <c r="G427" s="101"/>
      <c r="H427" s="103"/>
      <c r="I427" s="103"/>
    </row>
    <row r="428" spans="1:9" ht="19.8" customHeight="1" thickBot="1" x14ac:dyDescent="0.35">
      <c r="A428" s="92" t="s">
        <v>172</v>
      </c>
      <c r="B428" s="93" t="s">
        <v>176</v>
      </c>
      <c r="C428" s="94"/>
      <c r="D428" s="94"/>
      <c r="E428" s="94"/>
      <c r="F428" s="95" t="s">
        <v>175</v>
      </c>
      <c r="G428" s="93"/>
      <c r="H428" s="94"/>
      <c r="I428" s="94"/>
    </row>
    <row r="429" spans="1:9" ht="31.2" customHeight="1" thickBot="1" x14ac:dyDescent="0.35">
      <c r="A429" s="96" t="s">
        <v>173</v>
      </c>
      <c r="B429" s="97" t="s">
        <v>178</v>
      </c>
      <c r="C429" s="98"/>
      <c r="D429" s="98"/>
      <c r="E429" s="98"/>
      <c r="F429" s="99" t="s">
        <v>177</v>
      </c>
      <c r="G429" s="97"/>
      <c r="H429" s="98"/>
      <c r="I429" s="98"/>
    </row>
    <row r="430" spans="1:9" ht="15" customHeight="1" thickBot="1" x14ac:dyDescent="0.35">
      <c r="A430" s="294" t="s">
        <v>174</v>
      </c>
      <c r="B430" s="300" t="s">
        <v>179</v>
      </c>
      <c r="C430" s="149">
        <f>C436*1</f>
        <v>0</v>
      </c>
      <c r="D430" s="149">
        <f t="shared" ref="D430:E434" si="71">D436*1</f>
        <v>0</v>
      </c>
      <c r="E430" s="149">
        <f t="shared" si="71"/>
        <v>0</v>
      </c>
      <c r="F430" s="145" t="s">
        <v>526</v>
      </c>
      <c r="G430" s="66" t="s">
        <v>33</v>
      </c>
      <c r="H430" s="146">
        <v>288724610</v>
      </c>
      <c r="I430" s="66">
        <v>0</v>
      </c>
    </row>
    <row r="431" spans="1:9" ht="15" thickBot="1" x14ac:dyDescent="0.35">
      <c r="A431" s="295"/>
      <c r="B431" s="301"/>
      <c r="C431" s="101">
        <f>C437*1</f>
        <v>0</v>
      </c>
      <c r="D431" s="101">
        <f t="shared" si="71"/>
        <v>0</v>
      </c>
      <c r="E431" s="101">
        <f t="shared" si="71"/>
        <v>0</v>
      </c>
      <c r="F431" s="104"/>
      <c r="G431" s="102" t="s">
        <v>36</v>
      </c>
      <c r="H431" s="105"/>
      <c r="I431" s="102"/>
    </row>
    <row r="432" spans="1:9" ht="15" thickBot="1" x14ac:dyDescent="0.35">
      <c r="A432" s="295"/>
      <c r="B432" s="301"/>
      <c r="C432" s="101">
        <f>C438*1</f>
        <v>870.8</v>
      </c>
      <c r="D432" s="101">
        <f t="shared" si="71"/>
        <v>0</v>
      </c>
      <c r="E432" s="101">
        <f t="shared" si="71"/>
        <v>0</v>
      </c>
      <c r="F432" s="104"/>
      <c r="G432" s="102" t="s">
        <v>99</v>
      </c>
      <c r="H432" s="105"/>
      <c r="I432" s="102"/>
    </row>
    <row r="433" spans="1:10" ht="15" thickBot="1" x14ac:dyDescent="0.35">
      <c r="A433" s="295"/>
      <c r="B433" s="301"/>
      <c r="C433" s="101">
        <f>C439*1</f>
        <v>0</v>
      </c>
      <c r="D433" s="101">
        <f t="shared" si="71"/>
        <v>0</v>
      </c>
      <c r="E433" s="101">
        <f t="shared" si="71"/>
        <v>0</v>
      </c>
      <c r="F433" s="104"/>
      <c r="G433" s="102" t="s">
        <v>34</v>
      </c>
      <c r="H433" s="105"/>
      <c r="I433" s="102"/>
    </row>
    <row r="434" spans="1:10" ht="15" thickBot="1" x14ac:dyDescent="0.35">
      <c r="A434" s="295"/>
      <c r="B434" s="301"/>
      <c r="C434" s="101">
        <f>C440*1</f>
        <v>0</v>
      </c>
      <c r="D434" s="101">
        <f t="shared" si="71"/>
        <v>0</v>
      </c>
      <c r="E434" s="101">
        <f t="shared" si="71"/>
        <v>0</v>
      </c>
      <c r="F434" s="104"/>
      <c r="G434" s="102" t="s">
        <v>100</v>
      </c>
      <c r="H434" s="105"/>
      <c r="I434" s="102"/>
    </row>
    <row r="435" spans="1:10" ht="27.6" customHeight="1" thickBot="1" x14ac:dyDescent="0.35">
      <c r="A435" s="296"/>
      <c r="B435" s="302"/>
      <c r="C435" s="107">
        <f>SUM(C430:C434)</f>
        <v>870.8</v>
      </c>
      <c r="D435" s="107">
        <f t="shared" ref="D435:E435" si="72">SUM(D430:D434)</f>
        <v>0</v>
      </c>
      <c r="E435" s="107">
        <f t="shared" si="72"/>
        <v>0</v>
      </c>
      <c r="F435" s="108"/>
      <c r="G435" s="107" t="s">
        <v>38</v>
      </c>
      <c r="H435" s="109"/>
      <c r="I435" s="110"/>
    </row>
    <row r="436" spans="1:10" ht="15" customHeight="1" thickBot="1" x14ac:dyDescent="0.35">
      <c r="A436" s="295"/>
      <c r="B436" s="297" t="s">
        <v>527</v>
      </c>
      <c r="C436" s="102"/>
      <c r="D436" s="102"/>
      <c r="E436" s="102"/>
      <c r="F436" s="53"/>
      <c r="G436" s="102" t="s">
        <v>33</v>
      </c>
      <c r="H436" s="103">
        <v>288724610</v>
      </c>
      <c r="I436" s="102">
        <v>0</v>
      </c>
    </row>
    <row r="437" spans="1:10" ht="15" thickBot="1" x14ac:dyDescent="0.35">
      <c r="A437" s="295"/>
      <c r="B437" s="298"/>
      <c r="C437" s="102"/>
      <c r="D437" s="102"/>
      <c r="E437" s="102"/>
      <c r="F437" s="104"/>
      <c r="G437" s="102" t="s">
        <v>36</v>
      </c>
      <c r="H437" s="105"/>
      <c r="I437" s="102"/>
    </row>
    <row r="438" spans="1:10" ht="15" thickBot="1" x14ac:dyDescent="0.35">
      <c r="A438" s="295"/>
      <c r="B438" s="298"/>
      <c r="C438" s="102">
        <v>870.8</v>
      </c>
      <c r="D438" s="102">
        <v>0</v>
      </c>
      <c r="E438" s="102">
        <v>0</v>
      </c>
      <c r="F438" s="104"/>
      <c r="G438" s="102" t="s">
        <v>99</v>
      </c>
      <c r="H438" s="105"/>
      <c r="I438" s="102"/>
      <c r="J438" s="161"/>
    </row>
    <row r="439" spans="1:10" ht="15" thickBot="1" x14ac:dyDescent="0.35">
      <c r="A439" s="295"/>
      <c r="B439" s="298"/>
      <c r="C439" s="102"/>
      <c r="D439" s="102"/>
      <c r="E439" s="102"/>
      <c r="F439" s="104"/>
      <c r="G439" s="102" t="s">
        <v>34</v>
      </c>
      <c r="H439" s="105"/>
      <c r="I439" s="102"/>
      <c r="J439" s="161"/>
    </row>
    <row r="440" spans="1:10" ht="15" thickBot="1" x14ac:dyDescent="0.35">
      <c r="A440" s="295"/>
      <c r="B440" s="298"/>
      <c r="C440" s="102"/>
      <c r="D440" s="102"/>
      <c r="E440" s="102"/>
      <c r="F440" s="104"/>
      <c r="G440" s="102" t="s">
        <v>100</v>
      </c>
      <c r="H440" s="105"/>
      <c r="I440" s="102"/>
    </row>
    <row r="441" spans="1:10" ht="24.6" customHeight="1" thickBot="1" x14ac:dyDescent="0.35">
      <c r="A441" s="296"/>
      <c r="B441" s="299"/>
      <c r="C441" s="110">
        <f>SUM(C436:C440)</f>
        <v>870.8</v>
      </c>
      <c r="D441" s="110">
        <f t="shared" ref="D441:E441" si="73">SUM(D436:D440)</f>
        <v>0</v>
      </c>
      <c r="E441" s="110">
        <f t="shared" si="73"/>
        <v>0</v>
      </c>
      <c r="F441" s="108"/>
      <c r="G441" s="107" t="s">
        <v>38</v>
      </c>
      <c r="H441" s="109"/>
      <c r="I441" s="110"/>
    </row>
    <row r="442" spans="1:10" ht="21.6" customHeight="1" thickBot="1" x14ac:dyDescent="0.35">
      <c r="A442" s="92" t="s">
        <v>172</v>
      </c>
      <c r="B442" s="93" t="s">
        <v>176</v>
      </c>
      <c r="C442" s="94"/>
      <c r="D442" s="94"/>
      <c r="E442" s="94"/>
      <c r="F442" s="95" t="s">
        <v>175</v>
      </c>
      <c r="G442" s="93"/>
      <c r="H442" s="94"/>
      <c r="I442" s="94"/>
    </row>
    <row r="443" spans="1:10" ht="28.2" customHeight="1" thickBot="1" x14ac:dyDescent="0.35">
      <c r="A443" s="96" t="s">
        <v>180</v>
      </c>
      <c r="B443" s="97" t="s">
        <v>183</v>
      </c>
      <c r="C443" s="98"/>
      <c r="D443" s="98"/>
      <c r="E443" s="98"/>
      <c r="F443" s="99" t="s">
        <v>182</v>
      </c>
      <c r="G443" s="97"/>
      <c r="H443" s="98"/>
      <c r="I443" s="98"/>
    </row>
    <row r="444" spans="1:10" ht="22.2" customHeight="1" thickBot="1" x14ac:dyDescent="0.35">
      <c r="A444" s="295" t="s">
        <v>181</v>
      </c>
      <c r="B444" s="300" t="s">
        <v>528</v>
      </c>
      <c r="C444" s="100">
        <f>C450*1</f>
        <v>0</v>
      </c>
      <c r="D444" s="100">
        <f t="shared" ref="D444:E448" si="74">D450*1</f>
        <v>0</v>
      </c>
      <c r="E444" s="100">
        <f t="shared" si="74"/>
        <v>0</v>
      </c>
      <c r="F444" s="53" t="s">
        <v>262</v>
      </c>
      <c r="G444" s="102" t="s">
        <v>33</v>
      </c>
      <c r="H444" s="103">
        <v>288724610</v>
      </c>
      <c r="I444" s="102">
        <v>0</v>
      </c>
    </row>
    <row r="445" spans="1:10" ht="15" customHeight="1" thickBot="1" x14ac:dyDescent="0.35">
      <c r="A445" s="295"/>
      <c r="B445" s="301"/>
      <c r="C445" s="100">
        <f>C451*1</f>
        <v>66.5</v>
      </c>
      <c r="D445" s="100">
        <f t="shared" si="74"/>
        <v>0</v>
      </c>
      <c r="E445" s="100">
        <f t="shared" si="74"/>
        <v>0</v>
      </c>
      <c r="F445" s="104"/>
      <c r="G445" s="102" t="s">
        <v>36</v>
      </c>
      <c r="H445" s="105"/>
      <c r="I445" s="102"/>
    </row>
    <row r="446" spans="1:10" ht="15" thickBot="1" x14ac:dyDescent="0.35">
      <c r="A446" s="295"/>
      <c r="B446" s="301"/>
      <c r="C446" s="100">
        <f>C452*1</f>
        <v>0</v>
      </c>
      <c r="D446" s="100">
        <f t="shared" si="74"/>
        <v>0</v>
      </c>
      <c r="E446" s="100">
        <f t="shared" si="74"/>
        <v>0</v>
      </c>
      <c r="F446" s="104"/>
      <c r="G446" s="102" t="s">
        <v>99</v>
      </c>
      <c r="H446" s="105"/>
      <c r="I446" s="102"/>
    </row>
    <row r="447" spans="1:10" ht="15" thickBot="1" x14ac:dyDescent="0.35">
      <c r="A447" s="295"/>
      <c r="B447" s="301"/>
      <c r="C447" s="100">
        <f>C453*1</f>
        <v>180</v>
      </c>
      <c r="D447" s="100">
        <f t="shared" si="74"/>
        <v>0</v>
      </c>
      <c r="E447" s="100">
        <f t="shared" si="74"/>
        <v>0</v>
      </c>
      <c r="F447" s="104"/>
      <c r="G447" s="102" t="s">
        <v>34</v>
      </c>
      <c r="H447" s="105"/>
      <c r="I447" s="102"/>
    </row>
    <row r="448" spans="1:10" ht="15" thickBot="1" x14ac:dyDescent="0.35">
      <c r="A448" s="295"/>
      <c r="B448" s="301"/>
      <c r="C448" s="100">
        <f>C454*1</f>
        <v>0</v>
      </c>
      <c r="D448" s="100">
        <f t="shared" si="74"/>
        <v>0</v>
      </c>
      <c r="E448" s="100">
        <f t="shared" si="74"/>
        <v>0</v>
      </c>
      <c r="F448" s="104"/>
      <c r="G448" s="102" t="s">
        <v>100</v>
      </c>
      <c r="H448" s="105"/>
      <c r="I448" s="102"/>
    </row>
    <row r="449" spans="1:12" ht="15" thickBot="1" x14ac:dyDescent="0.35">
      <c r="A449" s="296"/>
      <c r="B449" s="302"/>
      <c r="C449" s="116">
        <f>SUM(C444:C448)</f>
        <v>246.5</v>
      </c>
      <c r="D449" s="116">
        <f t="shared" ref="D449:E449" si="75">SUM(D444:D448)</f>
        <v>0</v>
      </c>
      <c r="E449" s="116">
        <f t="shared" si="75"/>
        <v>0</v>
      </c>
      <c r="F449" s="108"/>
      <c r="G449" s="107" t="s">
        <v>38</v>
      </c>
      <c r="H449" s="109"/>
      <c r="I449" s="110"/>
    </row>
    <row r="450" spans="1:12" ht="15" customHeight="1" thickBot="1" x14ac:dyDescent="0.35">
      <c r="A450" s="295"/>
      <c r="B450" s="297" t="s">
        <v>529</v>
      </c>
      <c r="C450" s="111"/>
      <c r="D450" s="111"/>
      <c r="E450" s="111"/>
      <c r="F450" s="53"/>
      <c r="G450" s="102" t="s">
        <v>33</v>
      </c>
      <c r="H450" s="103">
        <v>288724610</v>
      </c>
      <c r="I450" s="102">
        <v>0</v>
      </c>
    </row>
    <row r="451" spans="1:12" ht="15" customHeight="1" thickBot="1" x14ac:dyDescent="0.35">
      <c r="A451" s="295"/>
      <c r="B451" s="298"/>
      <c r="C451" s="191">
        <v>66.5</v>
      </c>
      <c r="D451" s="111">
        <v>0</v>
      </c>
      <c r="E451" s="111">
        <v>0</v>
      </c>
      <c r="F451" s="104"/>
      <c r="G451" s="102" t="s">
        <v>36</v>
      </c>
      <c r="H451" s="105"/>
      <c r="I451" s="102"/>
      <c r="J451" s="219"/>
      <c r="K451" s="219"/>
      <c r="L451" s="219"/>
    </row>
    <row r="452" spans="1:12" ht="15" thickBot="1" x14ac:dyDescent="0.35">
      <c r="A452" s="295"/>
      <c r="B452" s="298"/>
      <c r="C452" s="111"/>
      <c r="D452" s="111"/>
      <c r="E452" s="111"/>
      <c r="F452" s="104"/>
      <c r="G452" s="102" t="s">
        <v>99</v>
      </c>
      <c r="H452" s="105"/>
      <c r="I452" s="102"/>
      <c r="J452" s="219"/>
      <c r="K452" s="219"/>
      <c r="L452" s="219"/>
    </row>
    <row r="453" spans="1:12" ht="15" thickBot="1" x14ac:dyDescent="0.35">
      <c r="A453" s="295"/>
      <c r="B453" s="298"/>
      <c r="C453" s="111">
        <v>180</v>
      </c>
      <c r="D453" s="111">
        <v>0</v>
      </c>
      <c r="E453" s="111">
        <v>0</v>
      </c>
      <c r="F453" s="104"/>
      <c r="G453" s="102" t="s">
        <v>34</v>
      </c>
      <c r="H453" s="105"/>
      <c r="I453" s="102"/>
    </row>
    <row r="454" spans="1:12" ht="15" thickBot="1" x14ac:dyDescent="0.35">
      <c r="A454" s="295"/>
      <c r="B454" s="298"/>
      <c r="C454" s="111"/>
      <c r="D454" s="111"/>
      <c r="E454" s="111"/>
      <c r="F454" s="104"/>
      <c r="G454" s="102" t="s">
        <v>100</v>
      </c>
      <c r="H454" s="105"/>
      <c r="I454" s="102"/>
    </row>
    <row r="455" spans="1:12" ht="15" thickBot="1" x14ac:dyDescent="0.35">
      <c r="A455" s="296"/>
      <c r="B455" s="299"/>
      <c r="C455" s="112">
        <f>SUM(C450:C454)</f>
        <v>246.5</v>
      </c>
      <c r="D455" s="112">
        <f t="shared" ref="D455:E455" si="76">SUM(D450:D454)</f>
        <v>0</v>
      </c>
      <c r="E455" s="112">
        <f t="shared" si="76"/>
        <v>0</v>
      </c>
      <c r="F455" s="108"/>
      <c r="G455" s="107" t="s">
        <v>38</v>
      </c>
      <c r="H455" s="109"/>
      <c r="I455" s="110"/>
    </row>
    <row r="456" spans="1:12" ht="15" customHeight="1" thickBot="1" x14ac:dyDescent="0.35">
      <c r="A456" s="288"/>
      <c r="B456" s="297" t="s">
        <v>675</v>
      </c>
      <c r="C456" s="191"/>
      <c r="D456" s="191"/>
      <c r="E456" s="191"/>
      <c r="F456" s="217"/>
      <c r="G456" s="216" t="s">
        <v>33</v>
      </c>
      <c r="H456" s="234">
        <v>288724610</v>
      </c>
      <c r="I456" s="216">
        <v>0</v>
      </c>
    </row>
    <row r="457" spans="1:12" ht="15" customHeight="1" thickBot="1" x14ac:dyDescent="0.35">
      <c r="A457" s="289"/>
      <c r="B457" s="298"/>
      <c r="C457" s="191"/>
      <c r="D457" s="191"/>
      <c r="E457" s="191"/>
      <c r="F457" s="217"/>
      <c r="G457" s="216" t="s">
        <v>36</v>
      </c>
      <c r="H457" s="218"/>
      <c r="I457" s="216"/>
    </row>
    <row r="458" spans="1:12" ht="15" thickBot="1" x14ac:dyDescent="0.35">
      <c r="A458" s="289"/>
      <c r="B458" s="298"/>
      <c r="C458" s="191"/>
      <c r="D458" s="191"/>
      <c r="E458" s="191"/>
      <c r="F458" s="217"/>
      <c r="G458" s="216" t="s">
        <v>99</v>
      </c>
      <c r="H458" s="218"/>
      <c r="I458" s="216"/>
    </row>
    <row r="459" spans="1:12" ht="15" thickBot="1" x14ac:dyDescent="0.35">
      <c r="A459" s="289"/>
      <c r="B459" s="298"/>
      <c r="C459" s="191"/>
      <c r="D459" s="191"/>
      <c r="E459" s="191"/>
      <c r="F459" s="217"/>
      <c r="G459" s="216" t="s">
        <v>34</v>
      </c>
      <c r="H459" s="218"/>
      <c r="I459" s="216"/>
    </row>
    <row r="460" spans="1:12" ht="15" thickBot="1" x14ac:dyDescent="0.35">
      <c r="A460" s="289"/>
      <c r="B460" s="298"/>
      <c r="C460" s="191"/>
      <c r="D460" s="191"/>
      <c r="E460" s="191"/>
      <c r="F460" s="217"/>
      <c r="G460" s="216" t="s">
        <v>100</v>
      </c>
      <c r="H460" s="218"/>
      <c r="I460" s="216"/>
    </row>
    <row r="461" spans="1:12" ht="15" thickBot="1" x14ac:dyDescent="0.35">
      <c r="A461" s="290"/>
      <c r="B461" s="299"/>
      <c r="C461" s="112"/>
      <c r="D461" s="112"/>
      <c r="E461" s="112"/>
      <c r="F461" s="108"/>
      <c r="G461" s="107" t="s">
        <v>38</v>
      </c>
      <c r="H461" s="109"/>
      <c r="I461" s="110"/>
    </row>
    <row r="462" spans="1:12" ht="27" thickBot="1" x14ac:dyDescent="0.35">
      <c r="A462" s="92" t="s">
        <v>172</v>
      </c>
      <c r="B462" s="93" t="s">
        <v>176</v>
      </c>
      <c r="C462" s="94"/>
      <c r="D462" s="94"/>
      <c r="E462" s="94"/>
      <c r="F462" s="95" t="s">
        <v>175</v>
      </c>
      <c r="G462" s="93"/>
      <c r="H462" s="94"/>
      <c r="I462" s="94"/>
    </row>
    <row r="463" spans="1:12" ht="27" thickBot="1" x14ac:dyDescent="0.35">
      <c r="A463" s="96" t="s">
        <v>184</v>
      </c>
      <c r="B463" s="97" t="s">
        <v>620</v>
      </c>
      <c r="C463" s="98"/>
      <c r="D463" s="98"/>
      <c r="E463" s="98"/>
      <c r="F463" s="99" t="s">
        <v>186</v>
      </c>
      <c r="G463" s="97"/>
      <c r="H463" s="98"/>
      <c r="I463" s="98"/>
    </row>
    <row r="464" spans="1:12" ht="15" customHeight="1" thickBot="1" x14ac:dyDescent="0.35">
      <c r="A464" s="294" t="s">
        <v>185</v>
      </c>
      <c r="B464" s="300" t="s">
        <v>621</v>
      </c>
      <c r="C464" s="149">
        <f t="shared" ref="C464:E468" si="77">C477+C483+C490+C496+C502+C508+C471</f>
        <v>0</v>
      </c>
      <c r="D464" s="149">
        <f t="shared" si="77"/>
        <v>0</v>
      </c>
      <c r="E464" s="149">
        <f t="shared" si="77"/>
        <v>0</v>
      </c>
      <c r="F464" s="145" t="s">
        <v>187</v>
      </c>
      <c r="G464" s="66" t="s">
        <v>33</v>
      </c>
      <c r="H464" s="146">
        <v>288724610</v>
      </c>
      <c r="I464" s="66">
        <v>0</v>
      </c>
    </row>
    <row r="465" spans="1:11" ht="28.2" customHeight="1" thickBot="1" x14ac:dyDescent="0.35">
      <c r="A465" s="295"/>
      <c r="B465" s="301"/>
      <c r="C465" s="242">
        <f t="shared" si="77"/>
        <v>101.6</v>
      </c>
      <c r="D465" s="101">
        <f t="shared" si="77"/>
        <v>0</v>
      </c>
      <c r="E465" s="101">
        <f t="shared" si="77"/>
        <v>0</v>
      </c>
      <c r="F465" s="104"/>
      <c r="G465" s="102" t="s">
        <v>36</v>
      </c>
      <c r="H465" s="105"/>
      <c r="I465" s="102"/>
      <c r="J465" s="138"/>
    </row>
    <row r="466" spans="1:11" ht="15" customHeight="1" thickBot="1" x14ac:dyDescent="0.35">
      <c r="A466" s="295"/>
      <c r="B466" s="301"/>
      <c r="C466" s="101">
        <f t="shared" si="77"/>
        <v>0</v>
      </c>
      <c r="D466" s="101">
        <f t="shared" si="77"/>
        <v>0</v>
      </c>
      <c r="E466" s="101">
        <f t="shared" si="77"/>
        <v>0</v>
      </c>
      <c r="F466" s="104"/>
      <c r="G466" s="102" t="s">
        <v>99</v>
      </c>
      <c r="H466" s="105"/>
      <c r="I466" s="102"/>
      <c r="J466" s="138"/>
    </row>
    <row r="467" spans="1:11" ht="15" thickBot="1" x14ac:dyDescent="0.35">
      <c r="A467" s="295"/>
      <c r="B467" s="301"/>
      <c r="C467" s="101">
        <f t="shared" si="77"/>
        <v>3474</v>
      </c>
      <c r="D467" s="101">
        <f t="shared" si="77"/>
        <v>0</v>
      </c>
      <c r="E467" s="101">
        <f t="shared" si="77"/>
        <v>0</v>
      </c>
      <c r="F467" s="104"/>
      <c r="G467" s="102" t="s">
        <v>34</v>
      </c>
      <c r="H467" s="105"/>
      <c r="I467" s="102"/>
      <c r="J467" s="138"/>
    </row>
    <row r="468" spans="1:11" ht="15" thickBot="1" x14ac:dyDescent="0.35">
      <c r="A468" s="295"/>
      <c r="B468" s="301"/>
      <c r="C468" s="101">
        <f t="shared" si="77"/>
        <v>0</v>
      </c>
      <c r="D468" s="101">
        <f t="shared" si="77"/>
        <v>0</v>
      </c>
      <c r="E468" s="101">
        <f t="shared" si="77"/>
        <v>0</v>
      </c>
      <c r="F468" s="104"/>
      <c r="G468" s="102" t="s">
        <v>100</v>
      </c>
      <c r="H468" s="105"/>
      <c r="I468" s="102"/>
      <c r="J468" s="138"/>
    </row>
    <row r="469" spans="1:11" ht="15" thickBot="1" x14ac:dyDescent="0.35">
      <c r="A469" s="295"/>
      <c r="B469" s="301"/>
      <c r="C469" s="100">
        <f>C488*1</f>
        <v>1200</v>
      </c>
      <c r="D469" s="101"/>
      <c r="E469" s="101"/>
      <c r="F469" s="104"/>
      <c r="G469" s="102" t="s">
        <v>662</v>
      </c>
      <c r="H469" s="105"/>
      <c r="I469" s="102"/>
      <c r="J469" s="138"/>
      <c r="K469" s="160"/>
    </row>
    <row r="470" spans="1:11" ht="15" thickBot="1" x14ac:dyDescent="0.35">
      <c r="A470" s="296"/>
      <c r="B470" s="302"/>
      <c r="C470" s="107">
        <f>SUM(C464:C469)</f>
        <v>4775.6000000000004</v>
      </c>
      <c r="D470" s="107">
        <f t="shared" ref="D470:E470" si="78">SUM(D464:D468)</f>
        <v>0</v>
      </c>
      <c r="E470" s="107">
        <f t="shared" si="78"/>
        <v>0</v>
      </c>
      <c r="F470" s="108"/>
      <c r="G470" s="107" t="s">
        <v>38</v>
      </c>
      <c r="H470" s="109"/>
      <c r="I470" s="110"/>
      <c r="J470" s="138"/>
    </row>
    <row r="471" spans="1:11" ht="15" customHeight="1" thickBot="1" x14ac:dyDescent="0.35">
      <c r="A471" s="303"/>
      <c r="B471" s="297" t="s">
        <v>551</v>
      </c>
      <c r="C471" s="102"/>
      <c r="D471" s="102"/>
      <c r="E471" s="102"/>
      <c r="F471" s="104"/>
      <c r="G471" s="102" t="s">
        <v>33</v>
      </c>
      <c r="H471" s="103">
        <v>288724610</v>
      </c>
      <c r="I471" s="102">
        <v>0</v>
      </c>
      <c r="J471" s="138"/>
    </row>
    <row r="472" spans="1:11" ht="15" customHeight="1" thickBot="1" x14ac:dyDescent="0.35">
      <c r="A472" s="304"/>
      <c r="B472" s="298"/>
      <c r="C472" s="102"/>
      <c r="D472" s="102"/>
      <c r="E472" s="102"/>
      <c r="F472" s="104"/>
      <c r="G472" s="102" t="s">
        <v>36</v>
      </c>
      <c r="H472" s="105"/>
      <c r="I472" s="102"/>
      <c r="J472" s="138"/>
    </row>
    <row r="473" spans="1:11" ht="15" thickBot="1" x14ac:dyDescent="0.35">
      <c r="A473" s="304"/>
      <c r="B473" s="298"/>
      <c r="C473" s="102"/>
      <c r="D473" s="102"/>
      <c r="E473" s="102"/>
      <c r="F473" s="104"/>
      <c r="G473" s="102" t="s">
        <v>99</v>
      </c>
      <c r="H473" s="105"/>
      <c r="I473" s="102"/>
      <c r="J473" s="138"/>
    </row>
    <row r="474" spans="1:11" ht="15" thickBot="1" x14ac:dyDescent="0.35">
      <c r="A474" s="304"/>
      <c r="B474" s="298"/>
      <c r="C474" s="111">
        <v>2802.4</v>
      </c>
      <c r="D474" s="102"/>
      <c r="E474" s="102"/>
      <c r="F474" s="104"/>
      <c r="G474" s="102" t="s">
        <v>34</v>
      </c>
      <c r="H474" s="105"/>
      <c r="I474" s="102"/>
      <c r="J474" s="211"/>
    </row>
    <row r="475" spans="1:11" ht="15" thickBot="1" x14ac:dyDescent="0.35">
      <c r="A475" s="304"/>
      <c r="B475" s="298"/>
      <c r="C475" s="102"/>
      <c r="D475" s="102"/>
      <c r="E475" s="102"/>
      <c r="F475" s="104"/>
      <c r="G475" s="102" t="s">
        <v>100</v>
      </c>
      <c r="H475" s="105"/>
      <c r="I475" s="102"/>
      <c r="J475" s="211"/>
    </row>
    <row r="476" spans="1:11" ht="15" thickBot="1" x14ac:dyDescent="0.35">
      <c r="A476" s="305"/>
      <c r="B476" s="299"/>
      <c r="C476" s="112">
        <f>SUM(C471:C475)</f>
        <v>2802.4</v>
      </c>
      <c r="D476" s="110">
        <f t="shared" ref="D476:E476" si="79">SUM(D471:D475)</f>
        <v>0</v>
      </c>
      <c r="E476" s="110">
        <f t="shared" si="79"/>
        <v>0</v>
      </c>
      <c r="F476" s="108"/>
      <c r="G476" s="107" t="s">
        <v>38</v>
      </c>
      <c r="H476" s="109"/>
      <c r="I476" s="110"/>
      <c r="J476" s="138"/>
    </row>
    <row r="477" spans="1:11" ht="15" customHeight="1" thickBot="1" x14ac:dyDescent="0.35">
      <c r="A477" s="303"/>
      <c r="B477" s="297" t="s">
        <v>533</v>
      </c>
      <c r="C477" s="102"/>
      <c r="D477" s="102"/>
      <c r="E477" s="102"/>
      <c r="F477" s="104"/>
      <c r="G477" s="102" t="s">
        <v>33</v>
      </c>
      <c r="H477" s="103">
        <v>288724610</v>
      </c>
      <c r="I477" s="102">
        <v>0</v>
      </c>
      <c r="J477" s="138"/>
    </row>
    <row r="478" spans="1:11" ht="15" customHeight="1" thickBot="1" x14ac:dyDescent="0.35">
      <c r="A478" s="304"/>
      <c r="B478" s="298"/>
      <c r="C478" s="102"/>
      <c r="D478" s="102"/>
      <c r="E478" s="102"/>
      <c r="F478" s="104"/>
      <c r="G478" s="102" t="s">
        <v>36</v>
      </c>
      <c r="H478" s="105"/>
      <c r="I478" s="102"/>
    </row>
    <row r="479" spans="1:11" ht="15" thickBot="1" x14ac:dyDescent="0.35">
      <c r="A479" s="304"/>
      <c r="B479" s="298"/>
      <c r="C479" s="102"/>
      <c r="D479" s="102"/>
      <c r="E479" s="102"/>
      <c r="F479" s="104"/>
      <c r="G479" s="102" t="s">
        <v>99</v>
      </c>
      <c r="H479" s="105"/>
      <c r="I479" s="102"/>
    </row>
    <row r="480" spans="1:11" ht="15" thickBot="1" x14ac:dyDescent="0.35">
      <c r="A480" s="304"/>
      <c r="B480" s="298"/>
      <c r="C480" s="111">
        <v>159</v>
      </c>
      <c r="D480" s="102">
        <v>0</v>
      </c>
      <c r="E480" s="102">
        <v>0</v>
      </c>
      <c r="F480" s="104"/>
      <c r="G480" s="102" t="s">
        <v>34</v>
      </c>
      <c r="H480" s="105"/>
      <c r="I480" s="102"/>
    </row>
    <row r="481" spans="1:10" ht="15" thickBot="1" x14ac:dyDescent="0.35">
      <c r="A481" s="304"/>
      <c r="B481" s="298"/>
      <c r="C481" s="102"/>
      <c r="D481" s="102"/>
      <c r="E481" s="102"/>
      <c r="F481" s="104"/>
      <c r="G481" s="102" t="s">
        <v>100</v>
      </c>
      <c r="H481" s="105"/>
      <c r="I481" s="102"/>
    </row>
    <row r="482" spans="1:10" ht="15" thickBot="1" x14ac:dyDescent="0.35">
      <c r="A482" s="305"/>
      <c r="B482" s="299"/>
      <c r="C482" s="112">
        <f>SUM(C477:C481)</f>
        <v>159</v>
      </c>
      <c r="D482" s="112">
        <f t="shared" ref="D482:E482" si="80">SUM(D477:D481)</f>
        <v>0</v>
      </c>
      <c r="E482" s="112">
        <f t="shared" si="80"/>
        <v>0</v>
      </c>
      <c r="F482" s="108"/>
      <c r="G482" s="107" t="s">
        <v>38</v>
      </c>
      <c r="H482" s="109"/>
      <c r="I482" s="110"/>
    </row>
    <row r="483" spans="1:10" ht="15" customHeight="1" thickBot="1" x14ac:dyDescent="0.35">
      <c r="A483" s="309"/>
      <c r="B483" s="297" t="s">
        <v>530</v>
      </c>
      <c r="C483" s="102"/>
      <c r="D483" s="102"/>
      <c r="E483" s="102"/>
      <c r="F483" s="104"/>
      <c r="G483" s="102" t="s">
        <v>33</v>
      </c>
      <c r="H483" s="103">
        <v>288724610</v>
      </c>
      <c r="I483" s="102">
        <v>0</v>
      </c>
      <c r="J483" s="138"/>
    </row>
    <row r="484" spans="1:10" ht="15" customHeight="1" thickBot="1" x14ac:dyDescent="0.35">
      <c r="A484" s="310"/>
      <c r="B484" s="298"/>
      <c r="C484" s="102">
        <v>52.6</v>
      </c>
      <c r="D484" s="102"/>
      <c r="E484" s="102"/>
      <c r="F484" s="104"/>
      <c r="G484" s="102" t="s">
        <v>36</v>
      </c>
      <c r="H484" s="105"/>
      <c r="I484" s="102"/>
      <c r="J484" s="138"/>
    </row>
    <row r="485" spans="1:10" ht="15" thickBot="1" x14ac:dyDescent="0.35">
      <c r="A485" s="310"/>
      <c r="B485" s="298"/>
      <c r="C485" s="102"/>
      <c r="D485" s="102"/>
      <c r="E485" s="102"/>
      <c r="F485" s="104"/>
      <c r="G485" s="102" t="s">
        <v>99</v>
      </c>
      <c r="H485" s="105"/>
      <c r="I485" s="102"/>
      <c r="J485" s="138"/>
    </row>
    <row r="486" spans="1:10" ht="15" thickBot="1" x14ac:dyDescent="0.35">
      <c r="A486" s="310"/>
      <c r="B486" s="298"/>
      <c r="C486" s="102"/>
      <c r="D486" s="102"/>
      <c r="E486" s="102"/>
      <c r="F486" s="104"/>
      <c r="G486" s="102" t="s">
        <v>34</v>
      </c>
      <c r="H486" s="105"/>
      <c r="I486" s="102"/>
      <c r="J486" s="138"/>
    </row>
    <row r="487" spans="1:10" ht="15" thickBot="1" x14ac:dyDescent="0.35">
      <c r="A487" s="310"/>
      <c r="B487" s="298"/>
      <c r="C487" s="102"/>
      <c r="D487" s="102"/>
      <c r="E487" s="102"/>
      <c r="F487" s="104"/>
      <c r="G487" s="102" t="s">
        <v>100</v>
      </c>
      <c r="H487" s="105"/>
      <c r="I487" s="102"/>
      <c r="J487" s="138"/>
    </row>
    <row r="488" spans="1:10" ht="15" thickBot="1" x14ac:dyDescent="0.35">
      <c r="A488" s="310"/>
      <c r="B488" s="298"/>
      <c r="C488" s="111">
        <v>1200</v>
      </c>
      <c r="D488" s="102"/>
      <c r="E488" s="102"/>
      <c r="F488" s="104"/>
      <c r="G488" s="102" t="s">
        <v>662</v>
      </c>
      <c r="H488" s="105"/>
      <c r="I488" s="102"/>
      <c r="J488" s="138"/>
    </row>
    <row r="489" spans="1:10" ht="15" thickBot="1" x14ac:dyDescent="0.35">
      <c r="A489" s="311"/>
      <c r="B489" s="299"/>
      <c r="C489" s="110">
        <f>SUM(C483:C488)</f>
        <v>1252.5999999999999</v>
      </c>
      <c r="D489" s="110">
        <f t="shared" ref="D489:E489" si="81">SUM(D483:D487)</f>
        <v>0</v>
      </c>
      <c r="E489" s="110">
        <f t="shared" si="81"/>
        <v>0</v>
      </c>
      <c r="F489" s="108"/>
      <c r="G489" s="107" t="s">
        <v>38</v>
      </c>
      <c r="H489" s="109"/>
      <c r="I489" s="110"/>
      <c r="J489" s="138"/>
    </row>
    <row r="490" spans="1:10" ht="15" customHeight="1" thickBot="1" x14ac:dyDescent="0.35">
      <c r="A490" s="309"/>
      <c r="B490" s="297" t="s">
        <v>531</v>
      </c>
      <c r="C490" s="102"/>
      <c r="D490" s="102"/>
      <c r="E490" s="102"/>
      <c r="F490" s="104"/>
      <c r="G490" s="102" t="s">
        <v>33</v>
      </c>
      <c r="H490" s="103">
        <v>288724610</v>
      </c>
      <c r="I490" s="102">
        <v>0</v>
      </c>
      <c r="J490" s="138"/>
    </row>
    <row r="491" spans="1:10" ht="15" thickBot="1" x14ac:dyDescent="0.35">
      <c r="A491" s="310"/>
      <c r="B491" s="298"/>
      <c r="C491" s="102"/>
      <c r="D491" s="102"/>
      <c r="E491" s="102">
        <v>0</v>
      </c>
      <c r="F491" s="104"/>
      <c r="G491" s="102" t="s">
        <v>36</v>
      </c>
      <c r="H491" s="105"/>
      <c r="I491" s="102"/>
      <c r="J491" s="138"/>
    </row>
    <row r="492" spans="1:10" ht="15" thickBot="1" x14ac:dyDescent="0.35">
      <c r="A492" s="310"/>
      <c r="B492" s="298"/>
      <c r="C492" s="102"/>
      <c r="D492" s="102"/>
      <c r="E492" s="102"/>
      <c r="F492" s="104"/>
      <c r="G492" s="102" t="s">
        <v>99</v>
      </c>
      <c r="H492" s="105"/>
      <c r="I492" s="102"/>
      <c r="J492" s="138"/>
    </row>
    <row r="493" spans="1:10" ht="15" thickBot="1" x14ac:dyDescent="0.35">
      <c r="A493" s="310"/>
      <c r="B493" s="298"/>
      <c r="C493" s="102">
        <v>229.4</v>
      </c>
      <c r="D493" s="102"/>
      <c r="E493" s="102"/>
      <c r="F493" s="104"/>
      <c r="G493" s="102" t="s">
        <v>34</v>
      </c>
      <c r="H493" s="105"/>
      <c r="I493" s="102"/>
      <c r="J493" s="138"/>
    </row>
    <row r="494" spans="1:10" ht="15" thickBot="1" x14ac:dyDescent="0.35">
      <c r="A494" s="310"/>
      <c r="B494" s="298"/>
      <c r="C494" s="102"/>
      <c r="D494" s="102"/>
      <c r="E494" s="102"/>
      <c r="F494" s="104"/>
      <c r="G494" s="102" t="s">
        <v>100</v>
      </c>
      <c r="H494" s="105"/>
      <c r="I494" s="102"/>
      <c r="J494" s="138"/>
    </row>
    <row r="495" spans="1:10" ht="15" thickBot="1" x14ac:dyDescent="0.35">
      <c r="A495" s="311"/>
      <c r="B495" s="299"/>
      <c r="C495" s="110">
        <f>SUM(C490:C494)</f>
        <v>229.4</v>
      </c>
      <c r="D495" s="110">
        <f t="shared" ref="D495:E495" si="82">SUM(D490:D494)</f>
        <v>0</v>
      </c>
      <c r="E495" s="110">
        <f t="shared" si="82"/>
        <v>0</v>
      </c>
      <c r="F495" s="108"/>
      <c r="G495" s="107" t="s">
        <v>38</v>
      </c>
      <c r="H495" s="109"/>
      <c r="I495" s="110"/>
      <c r="J495" s="138"/>
    </row>
    <row r="496" spans="1:10" ht="15" customHeight="1" thickBot="1" x14ac:dyDescent="0.35">
      <c r="A496" s="303"/>
      <c r="B496" s="297" t="s">
        <v>532</v>
      </c>
      <c r="C496" s="102"/>
      <c r="D496" s="102"/>
      <c r="E496" s="102"/>
      <c r="F496" s="104"/>
      <c r="G496" s="102" t="s">
        <v>33</v>
      </c>
      <c r="H496" s="103">
        <v>288724610</v>
      </c>
      <c r="I496" s="102">
        <v>0</v>
      </c>
      <c r="J496" s="138"/>
    </row>
    <row r="497" spans="1:12" ht="15" thickBot="1" x14ac:dyDescent="0.35">
      <c r="A497" s="304"/>
      <c r="B497" s="298"/>
      <c r="C497" s="102"/>
      <c r="D497" s="102"/>
      <c r="E497" s="102"/>
      <c r="F497" s="104"/>
      <c r="G497" s="102" t="s">
        <v>36</v>
      </c>
      <c r="H497" s="105"/>
      <c r="I497" s="102"/>
    </row>
    <row r="498" spans="1:12" ht="15" thickBot="1" x14ac:dyDescent="0.35">
      <c r="A498" s="304"/>
      <c r="B498" s="298"/>
      <c r="C498" s="102"/>
      <c r="D498" s="102"/>
      <c r="E498" s="102"/>
      <c r="F498" s="104"/>
      <c r="G498" s="102" t="s">
        <v>99</v>
      </c>
      <c r="H498" s="105"/>
      <c r="I498" s="102"/>
    </row>
    <row r="499" spans="1:12" ht="15" thickBot="1" x14ac:dyDescent="0.35">
      <c r="A499" s="304"/>
      <c r="B499" s="298"/>
      <c r="C499" s="102">
        <v>182.2</v>
      </c>
      <c r="D499" s="102"/>
      <c r="E499" s="102"/>
      <c r="F499" s="104"/>
      <c r="G499" s="102" t="s">
        <v>34</v>
      </c>
      <c r="H499" s="105"/>
      <c r="I499" s="102"/>
    </row>
    <row r="500" spans="1:12" ht="15" thickBot="1" x14ac:dyDescent="0.35">
      <c r="A500" s="304"/>
      <c r="B500" s="298"/>
      <c r="C500" s="102"/>
      <c r="D500" s="102"/>
      <c r="E500" s="102"/>
      <c r="F500" s="104"/>
      <c r="G500" s="102" t="s">
        <v>100</v>
      </c>
      <c r="H500" s="105"/>
      <c r="I500" s="102"/>
    </row>
    <row r="501" spans="1:12" ht="15" thickBot="1" x14ac:dyDescent="0.35">
      <c r="A501" s="305"/>
      <c r="B501" s="299"/>
      <c r="C501" s="110">
        <f>SUM(C496:C500)</f>
        <v>182.2</v>
      </c>
      <c r="D501" s="110">
        <f t="shared" ref="D501:E501" si="83">SUM(D496:D500)</f>
        <v>0</v>
      </c>
      <c r="E501" s="110">
        <f t="shared" si="83"/>
        <v>0</v>
      </c>
      <c r="F501" s="108"/>
      <c r="G501" s="107" t="s">
        <v>38</v>
      </c>
      <c r="H501" s="109"/>
      <c r="I501" s="110"/>
    </row>
    <row r="502" spans="1:12" ht="15" customHeight="1" thickBot="1" x14ac:dyDescent="0.35">
      <c r="A502" s="303"/>
      <c r="B502" s="297" t="s">
        <v>534</v>
      </c>
      <c r="C502" s="66"/>
      <c r="D502" s="66"/>
      <c r="E502" s="66"/>
      <c r="F502" s="148"/>
      <c r="G502" s="66" t="s">
        <v>33</v>
      </c>
      <c r="H502" s="146">
        <v>288724610</v>
      </c>
      <c r="I502" s="66">
        <v>0</v>
      </c>
      <c r="J502" s="138"/>
      <c r="K502" s="138"/>
      <c r="L502" s="138"/>
    </row>
    <row r="503" spans="1:12" ht="15" thickBot="1" x14ac:dyDescent="0.35">
      <c r="A503" s="304"/>
      <c r="B503" s="298"/>
      <c r="C503" s="230">
        <v>0</v>
      </c>
      <c r="D503" s="102">
        <v>0</v>
      </c>
      <c r="E503" s="102">
        <v>0</v>
      </c>
      <c r="F503" s="104"/>
      <c r="G503" s="102" t="s">
        <v>36</v>
      </c>
      <c r="H503" s="105"/>
      <c r="I503" s="102"/>
      <c r="J503" s="138"/>
      <c r="K503" s="138"/>
      <c r="L503" s="138"/>
    </row>
    <row r="504" spans="1:12" ht="15" thickBot="1" x14ac:dyDescent="0.35">
      <c r="A504" s="304"/>
      <c r="B504" s="298"/>
      <c r="C504" s="102"/>
      <c r="D504" s="102"/>
      <c r="E504" s="102"/>
      <c r="F504" s="104"/>
      <c r="G504" s="102" t="s">
        <v>99</v>
      </c>
      <c r="H504" s="105"/>
      <c r="I504" s="102"/>
      <c r="J504" s="138"/>
      <c r="K504" s="138"/>
      <c r="L504" s="138"/>
    </row>
    <row r="505" spans="1:12" ht="15" thickBot="1" x14ac:dyDescent="0.35">
      <c r="A505" s="304"/>
      <c r="B505" s="298"/>
      <c r="C505" s="111">
        <v>101</v>
      </c>
      <c r="D505" s="102"/>
      <c r="E505" s="102"/>
      <c r="F505" s="104"/>
      <c r="G505" s="102" t="s">
        <v>34</v>
      </c>
      <c r="H505" s="105"/>
      <c r="I505" s="102"/>
      <c r="J505" s="171"/>
      <c r="K505" s="138"/>
      <c r="L505" s="138"/>
    </row>
    <row r="506" spans="1:12" ht="15" thickBot="1" x14ac:dyDescent="0.35">
      <c r="A506" s="304"/>
      <c r="B506" s="298"/>
      <c r="C506" s="102"/>
      <c r="D506" s="102"/>
      <c r="E506" s="102"/>
      <c r="F506" s="104"/>
      <c r="G506" s="102" t="s">
        <v>100</v>
      </c>
      <c r="H506" s="105"/>
      <c r="I506" s="102"/>
      <c r="J506" s="138"/>
      <c r="K506" s="138"/>
      <c r="L506" s="138"/>
    </row>
    <row r="507" spans="1:12" ht="15" thickBot="1" x14ac:dyDescent="0.35">
      <c r="A507" s="305"/>
      <c r="B507" s="299"/>
      <c r="C507" s="112">
        <f>SUM(C502:C506)</f>
        <v>101</v>
      </c>
      <c r="D507" s="112">
        <f t="shared" ref="D507:E507" si="84">SUM(D502:D506)</f>
        <v>0</v>
      </c>
      <c r="E507" s="112">
        <f t="shared" si="84"/>
        <v>0</v>
      </c>
      <c r="F507" s="108"/>
      <c r="G507" s="107" t="s">
        <v>38</v>
      </c>
      <c r="H507" s="109"/>
      <c r="I507" s="110"/>
      <c r="J507" s="138"/>
      <c r="K507" s="138"/>
      <c r="L507" s="138"/>
    </row>
    <row r="508" spans="1:12" ht="15" customHeight="1" thickBot="1" x14ac:dyDescent="0.35">
      <c r="A508" s="295"/>
      <c r="B508" s="297" t="s">
        <v>535</v>
      </c>
      <c r="C508" s="111"/>
      <c r="D508" s="111"/>
      <c r="E508" s="111"/>
      <c r="F508" s="53"/>
      <c r="G508" s="102" t="s">
        <v>33</v>
      </c>
      <c r="H508" s="103">
        <v>288724610</v>
      </c>
      <c r="I508" s="102">
        <v>0</v>
      </c>
      <c r="J508" s="138"/>
      <c r="K508" s="138"/>
      <c r="L508" s="138"/>
    </row>
    <row r="509" spans="1:12" ht="15" thickBot="1" x14ac:dyDescent="0.35">
      <c r="A509" s="295"/>
      <c r="B509" s="298"/>
      <c r="C509" s="111">
        <v>49</v>
      </c>
      <c r="D509" s="111"/>
      <c r="E509" s="111"/>
      <c r="F509" s="104"/>
      <c r="G509" s="102" t="s">
        <v>36</v>
      </c>
      <c r="H509" s="105"/>
      <c r="I509" s="102"/>
      <c r="J509" s="138"/>
      <c r="K509" s="138"/>
      <c r="L509" s="138"/>
    </row>
    <row r="510" spans="1:12" ht="15" thickBot="1" x14ac:dyDescent="0.35">
      <c r="A510" s="295"/>
      <c r="B510" s="298"/>
      <c r="C510" s="111"/>
      <c r="D510" s="111"/>
      <c r="E510" s="111"/>
      <c r="F510" s="104"/>
      <c r="G510" s="102" t="s">
        <v>99</v>
      </c>
      <c r="H510" s="105"/>
      <c r="I510" s="102"/>
      <c r="J510" s="138"/>
      <c r="K510" s="138"/>
      <c r="L510" s="138"/>
    </row>
    <row r="511" spans="1:12" ht="15" thickBot="1" x14ac:dyDescent="0.35">
      <c r="A511" s="295"/>
      <c r="B511" s="298"/>
      <c r="C511" s="111"/>
      <c r="D511" s="111"/>
      <c r="E511" s="111"/>
      <c r="F511" s="104"/>
      <c r="G511" s="102" t="s">
        <v>34</v>
      </c>
      <c r="H511" s="105"/>
      <c r="I511" s="102"/>
      <c r="J511" s="138"/>
      <c r="K511" s="138"/>
      <c r="L511" s="138"/>
    </row>
    <row r="512" spans="1:12" ht="15" thickBot="1" x14ac:dyDescent="0.35">
      <c r="A512" s="295"/>
      <c r="B512" s="298"/>
      <c r="C512" s="111"/>
      <c r="D512" s="111"/>
      <c r="E512" s="111"/>
      <c r="F512" s="104"/>
      <c r="G512" s="102" t="s">
        <v>100</v>
      </c>
      <c r="H512" s="105"/>
      <c r="I512" s="102"/>
      <c r="J512" s="138"/>
      <c r="K512" s="138"/>
      <c r="L512" s="138"/>
    </row>
    <row r="513" spans="1:12" ht="15" thickBot="1" x14ac:dyDescent="0.35">
      <c r="A513" s="296"/>
      <c r="B513" s="299"/>
      <c r="C513" s="112">
        <f>SUM(C508:C512)</f>
        <v>49</v>
      </c>
      <c r="D513" s="112">
        <f t="shared" ref="D513:E513" si="85">SUM(D508:D512)</f>
        <v>0</v>
      </c>
      <c r="E513" s="112">
        <f t="shared" si="85"/>
        <v>0</v>
      </c>
      <c r="F513" s="108"/>
      <c r="G513" s="107" t="s">
        <v>38</v>
      </c>
      <c r="H513" s="109"/>
      <c r="I513" s="110"/>
      <c r="J513" s="138"/>
      <c r="K513" s="138"/>
      <c r="L513" s="138"/>
    </row>
    <row r="514" spans="1:12" ht="15" customHeight="1" thickBot="1" x14ac:dyDescent="0.35">
      <c r="A514" s="288"/>
      <c r="B514" s="297" t="s">
        <v>676</v>
      </c>
      <c r="C514" s="191"/>
      <c r="D514" s="191"/>
      <c r="E514" s="191"/>
      <c r="F514" s="217"/>
      <c r="G514" s="216" t="s">
        <v>33</v>
      </c>
      <c r="H514" s="234">
        <v>288724610</v>
      </c>
      <c r="I514" s="216">
        <v>0</v>
      </c>
      <c r="J514" s="138"/>
      <c r="K514" s="138"/>
      <c r="L514" s="138"/>
    </row>
    <row r="515" spans="1:12" ht="15" thickBot="1" x14ac:dyDescent="0.35">
      <c r="A515" s="289"/>
      <c r="B515" s="298"/>
      <c r="C515" s="191"/>
      <c r="D515" s="191"/>
      <c r="E515" s="191"/>
      <c r="F515" s="217"/>
      <c r="G515" s="216" t="s">
        <v>36</v>
      </c>
      <c r="H515" s="218"/>
      <c r="I515" s="216"/>
      <c r="J515" s="138"/>
      <c r="K515" s="138"/>
      <c r="L515" s="138"/>
    </row>
    <row r="516" spans="1:12" ht="15" thickBot="1" x14ac:dyDescent="0.35">
      <c r="A516" s="289"/>
      <c r="B516" s="298"/>
      <c r="C516" s="191"/>
      <c r="D516" s="191"/>
      <c r="E516" s="191"/>
      <c r="F516" s="217"/>
      <c r="G516" s="216" t="s">
        <v>99</v>
      </c>
      <c r="H516" s="218"/>
      <c r="I516" s="216"/>
      <c r="J516" s="138"/>
      <c r="K516" s="138"/>
      <c r="L516" s="138"/>
    </row>
    <row r="517" spans="1:12" ht="15" customHeight="1" thickBot="1" x14ac:dyDescent="0.35">
      <c r="A517" s="289"/>
      <c r="B517" s="298"/>
      <c r="C517" s="191"/>
      <c r="D517" s="191"/>
      <c r="E517" s="191"/>
      <c r="F517" s="217"/>
      <c r="G517" s="216" t="s">
        <v>34</v>
      </c>
      <c r="H517" s="218"/>
      <c r="I517" s="216"/>
      <c r="J517" s="138"/>
      <c r="K517" s="138"/>
      <c r="L517" s="138"/>
    </row>
    <row r="518" spans="1:12" ht="15" thickBot="1" x14ac:dyDescent="0.35">
      <c r="A518" s="289"/>
      <c r="B518" s="298"/>
      <c r="C518" s="191"/>
      <c r="D518" s="191"/>
      <c r="E518" s="191"/>
      <c r="F518" s="217"/>
      <c r="G518" s="216" t="s">
        <v>100</v>
      </c>
      <c r="H518" s="218"/>
      <c r="I518" s="216"/>
      <c r="J518" s="138"/>
      <c r="K518" s="138"/>
      <c r="L518" s="138"/>
    </row>
    <row r="519" spans="1:12" ht="15" thickBot="1" x14ac:dyDescent="0.35">
      <c r="A519" s="290"/>
      <c r="B519" s="299"/>
      <c r="C519" s="112"/>
      <c r="D519" s="112"/>
      <c r="E519" s="112"/>
      <c r="F519" s="108"/>
      <c r="G519" s="107" t="s">
        <v>38</v>
      </c>
      <c r="H519" s="109"/>
      <c r="I519" s="110"/>
      <c r="J519" s="138"/>
      <c r="K519" s="138"/>
      <c r="L519" s="138"/>
    </row>
    <row r="520" spans="1:12" ht="15" customHeight="1" thickBot="1" x14ac:dyDescent="0.35">
      <c r="A520" s="288"/>
      <c r="B520" s="291" t="s">
        <v>677</v>
      </c>
      <c r="C520" s="191"/>
      <c r="D520" s="191"/>
      <c r="E520" s="191"/>
      <c r="F520" s="217"/>
      <c r="G520" s="216" t="s">
        <v>33</v>
      </c>
      <c r="H520" s="234">
        <v>288724610</v>
      </c>
      <c r="I520" s="216">
        <v>0</v>
      </c>
      <c r="J520" s="138"/>
      <c r="K520" s="138"/>
      <c r="L520" s="138"/>
    </row>
    <row r="521" spans="1:12" ht="15" thickBot="1" x14ac:dyDescent="0.35">
      <c r="A521" s="289"/>
      <c r="B521" s="292"/>
      <c r="C521" s="191"/>
      <c r="D521" s="191"/>
      <c r="E521" s="191"/>
      <c r="F521" s="217"/>
      <c r="G521" s="216" t="s">
        <v>36</v>
      </c>
      <c r="H521" s="218"/>
      <c r="I521" s="216"/>
      <c r="J521" s="138"/>
      <c r="K521" s="138"/>
      <c r="L521" s="138"/>
    </row>
    <row r="522" spans="1:12" ht="15" customHeight="1" thickBot="1" x14ac:dyDescent="0.35">
      <c r="A522" s="289"/>
      <c r="B522" s="292"/>
      <c r="C522" s="191"/>
      <c r="D522" s="191"/>
      <c r="E522" s="191"/>
      <c r="F522" s="217"/>
      <c r="G522" s="216" t="s">
        <v>99</v>
      </c>
      <c r="H522" s="218"/>
      <c r="I522" s="216"/>
      <c r="J522" s="138"/>
      <c r="K522" s="138"/>
      <c r="L522" s="138"/>
    </row>
    <row r="523" spans="1:12" ht="15" customHeight="1" thickBot="1" x14ac:dyDescent="0.35">
      <c r="A523" s="289"/>
      <c r="B523" s="292"/>
      <c r="C523" s="191"/>
      <c r="D523" s="191"/>
      <c r="E523" s="191"/>
      <c r="F523" s="217"/>
      <c r="G523" s="216" t="s">
        <v>34</v>
      </c>
      <c r="H523" s="218"/>
      <c r="I523" s="216"/>
      <c r="J523" s="138"/>
      <c r="K523" s="138"/>
      <c r="L523" s="138"/>
    </row>
    <row r="524" spans="1:12" ht="15" thickBot="1" x14ac:dyDescent="0.35">
      <c r="A524" s="289"/>
      <c r="B524" s="292"/>
      <c r="C524" s="191"/>
      <c r="D524" s="191"/>
      <c r="E524" s="191"/>
      <c r="F524" s="217"/>
      <c r="G524" s="216" t="s">
        <v>100</v>
      </c>
      <c r="H524" s="218"/>
      <c r="I524" s="216"/>
      <c r="J524" s="138"/>
      <c r="K524" s="138"/>
      <c r="L524" s="138"/>
    </row>
    <row r="525" spans="1:12" ht="15" thickBot="1" x14ac:dyDescent="0.35">
      <c r="A525" s="290"/>
      <c r="B525" s="293"/>
      <c r="C525" s="112"/>
      <c r="D525" s="112"/>
      <c r="E525" s="112"/>
      <c r="F525" s="108"/>
      <c r="G525" s="107"/>
      <c r="H525" s="109"/>
      <c r="I525" s="110"/>
      <c r="J525" s="138"/>
      <c r="K525" s="138"/>
      <c r="L525" s="138"/>
    </row>
    <row r="526" spans="1:12" ht="15" customHeight="1" thickBot="1" x14ac:dyDescent="0.35">
      <c r="A526" s="288"/>
      <c r="B526" s="297" t="s">
        <v>678</v>
      </c>
      <c r="C526" s="191"/>
      <c r="D526" s="191"/>
      <c r="E526" s="191"/>
      <c r="F526" s="217"/>
      <c r="G526" s="216" t="s">
        <v>33</v>
      </c>
      <c r="H526" s="234">
        <v>288724610</v>
      </c>
      <c r="I526" s="216">
        <v>0</v>
      </c>
      <c r="J526" s="138"/>
      <c r="K526" s="138"/>
      <c r="L526" s="138"/>
    </row>
    <row r="527" spans="1:12" ht="15" thickBot="1" x14ac:dyDescent="0.35">
      <c r="A527" s="289"/>
      <c r="B527" s="298"/>
      <c r="C527" s="191"/>
      <c r="D527" s="191"/>
      <c r="E527" s="191"/>
      <c r="F527" s="217"/>
      <c r="G527" s="216" t="s">
        <v>36</v>
      </c>
      <c r="H527" s="218"/>
      <c r="I527" s="216"/>
      <c r="J527" s="138"/>
      <c r="K527" s="138"/>
      <c r="L527" s="138"/>
    </row>
    <row r="528" spans="1:12" ht="15" thickBot="1" x14ac:dyDescent="0.35">
      <c r="A528" s="289"/>
      <c r="B528" s="298"/>
      <c r="C528" s="191"/>
      <c r="D528" s="191"/>
      <c r="E528" s="191"/>
      <c r="F528" s="217"/>
      <c r="G528" s="216" t="s">
        <v>99</v>
      </c>
      <c r="H528" s="218"/>
      <c r="I528" s="216"/>
      <c r="J528" s="138"/>
      <c r="K528" s="138"/>
      <c r="L528" s="138"/>
    </row>
    <row r="529" spans="1:12" ht="15" customHeight="1" thickBot="1" x14ac:dyDescent="0.35">
      <c r="A529" s="289"/>
      <c r="B529" s="298"/>
      <c r="C529" s="191"/>
      <c r="D529" s="191"/>
      <c r="E529" s="191"/>
      <c r="F529" s="217"/>
      <c r="G529" s="216" t="s">
        <v>34</v>
      </c>
      <c r="H529" s="218"/>
      <c r="I529" s="216"/>
      <c r="J529" s="138"/>
      <c r="K529" s="138"/>
      <c r="L529" s="138"/>
    </row>
    <row r="530" spans="1:12" ht="15" thickBot="1" x14ac:dyDescent="0.35">
      <c r="A530" s="289"/>
      <c r="B530" s="298"/>
      <c r="C530" s="191"/>
      <c r="D530" s="191"/>
      <c r="E530" s="191"/>
      <c r="F530" s="217"/>
      <c r="G530" s="216" t="s">
        <v>100</v>
      </c>
      <c r="H530" s="218"/>
      <c r="I530" s="216"/>
      <c r="J530" s="138"/>
      <c r="K530" s="138"/>
      <c r="L530" s="138"/>
    </row>
    <row r="531" spans="1:12" ht="15" thickBot="1" x14ac:dyDescent="0.35">
      <c r="A531" s="290"/>
      <c r="B531" s="299"/>
      <c r="C531" s="112"/>
      <c r="D531" s="112"/>
      <c r="E531" s="112"/>
      <c r="F531" s="108"/>
      <c r="G531" s="107"/>
      <c r="H531" s="109"/>
      <c r="I531" s="110"/>
      <c r="J531" s="138"/>
      <c r="K531" s="138"/>
      <c r="L531" s="138"/>
    </row>
    <row r="532" spans="1:12" ht="15" customHeight="1" thickBot="1" x14ac:dyDescent="0.35">
      <c r="A532" s="288"/>
      <c r="B532" s="297" t="s">
        <v>679</v>
      </c>
      <c r="C532" s="191"/>
      <c r="D532" s="191"/>
      <c r="E532" s="191"/>
      <c r="F532" s="217"/>
      <c r="G532" s="216" t="s">
        <v>33</v>
      </c>
      <c r="H532" s="234">
        <v>288724610</v>
      </c>
      <c r="I532" s="216">
        <v>0</v>
      </c>
      <c r="J532" s="138"/>
      <c r="K532" s="138"/>
      <c r="L532" s="138"/>
    </row>
    <row r="533" spans="1:12" ht="15" thickBot="1" x14ac:dyDescent="0.35">
      <c r="A533" s="289"/>
      <c r="B533" s="298"/>
      <c r="C533" s="191"/>
      <c r="D533" s="191"/>
      <c r="E533" s="191"/>
      <c r="F533" s="217"/>
      <c r="G533" s="216" t="s">
        <v>36</v>
      </c>
      <c r="H533" s="234"/>
      <c r="I533" s="216"/>
      <c r="J533" s="138"/>
      <c r="K533" s="138"/>
      <c r="L533" s="138"/>
    </row>
    <row r="534" spans="1:12" ht="15" thickBot="1" x14ac:dyDescent="0.35">
      <c r="A534" s="289"/>
      <c r="B534" s="298"/>
      <c r="C534" s="191"/>
      <c r="D534" s="191"/>
      <c r="E534" s="191"/>
      <c r="F534" s="217"/>
      <c r="G534" s="216" t="s">
        <v>99</v>
      </c>
      <c r="H534" s="234"/>
      <c r="I534" s="216"/>
      <c r="J534" s="138"/>
      <c r="K534" s="138"/>
      <c r="L534" s="138"/>
    </row>
    <row r="535" spans="1:12" ht="15" customHeight="1" thickBot="1" x14ac:dyDescent="0.35">
      <c r="A535" s="289"/>
      <c r="B535" s="298"/>
      <c r="C535" s="191"/>
      <c r="D535" s="191"/>
      <c r="E535" s="191"/>
      <c r="F535" s="217"/>
      <c r="G535" s="216" t="s">
        <v>34</v>
      </c>
      <c r="H535" s="234"/>
      <c r="I535" s="216"/>
      <c r="J535" s="138"/>
      <c r="K535" s="138"/>
      <c r="L535" s="138"/>
    </row>
    <row r="536" spans="1:12" ht="15" thickBot="1" x14ac:dyDescent="0.35">
      <c r="A536" s="289"/>
      <c r="B536" s="298"/>
      <c r="C536" s="191"/>
      <c r="D536" s="191"/>
      <c r="E536" s="191"/>
      <c r="F536" s="217"/>
      <c r="G536" s="216" t="s">
        <v>100</v>
      </c>
      <c r="H536" s="234"/>
      <c r="I536" s="216"/>
      <c r="J536" s="138"/>
      <c r="K536" s="138"/>
      <c r="L536" s="138"/>
    </row>
    <row r="537" spans="1:12" ht="15" thickBot="1" x14ac:dyDescent="0.35">
      <c r="A537" s="290"/>
      <c r="B537" s="299"/>
      <c r="C537" s="112"/>
      <c r="D537" s="112"/>
      <c r="E537" s="112"/>
      <c r="F537" s="108"/>
      <c r="G537" s="110"/>
      <c r="H537" s="222"/>
      <c r="I537" s="110"/>
      <c r="J537" s="138"/>
      <c r="K537" s="138"/>
      <c r="L537" s="138"/>
    </row>
    <row r="538" spans="1:12" ht="15" customHeight="1" thickBot="1" x14ac:dyDescent="0.35">
      <c r="A538" s="288"/>
      <c r="B538" s="297" t="s">
        <v>680</v>
      </c>
      <c r="C538" s="191"/>
      <c r="D538" s="191"/>
      <c r="E538" s="191"/>
      <c r="F538" s="217"/>
      <c r="G538" s="216" t="s">
        <v>33</v>
      </c>
      <c r="H538" s="234">
        <v>288724610</v>
      </c>
      <c r="I538" s="216">
        <v>0</v>
      </c>
      <c r="J538" s="138"/>
      <c r="K538" s="138"/>
      <c r="L538" s="138"/>
    </row>
    <row r="539" spans="1:12" ht="15" thickBot="1" x14ac:dyDescent="0.35">
      <c r="A539" s="289"/>
      <c r="B539" s="298"/>
      <c r="C539" s="191"/>
      <c r="D539" s="191"/>
      <c r="E539" s="191"/>
      <c r="F539" s="217"/>
      <c r="G539" s="216" t="s">
        <v>36</v>
      </c>
      <c r="H539" s="234"/>
      <c r="I539" s="216"/>
      <c r="J539" s="138"/>
      <c r="K539" s="138"/>
      <c r="L539" s="138"/>
    </row>
    <row r="540" spans="1:12" ht="15" thickBot="1" x14ac:dyDescent="0.35">
      <c r="A540" s="289"/>
      <c r="B540" s="298"/>
      <c r="C540" s="191"/>
      <c r="D540" s="191"/>
      <c r="E540" s="191"/>
      <c r="F540" s="217"/>
      <c r="G540" s="216" t="s">
        <v>99</v>
      </c>
      <c r="H540" s="234"/>
      <c r="I540" s="216"/>
      <c r="J540" s="138"/>
      <c r="K540" s="138"/>
      <c r="L540" s="138"/>
    </row>
    <row r="541" spans="1:12" ht="15" customHeight="1" thickBot="1" x14ac:dyDescent="0.35">
      <c r="A541" s="289"/>
      <c r="B541" s="298"/>
      <c r="C541" s="191"/>
      <c r="D541" s="191"/>
      <c r="E541" s="191"/>
      <c r="F541" s="217"/>
      <c r="G541" s="216" t="s">
        <v>34</v>
      </c>
      <c r="H541" s="234"/>
      <c r="I541" s="216"/>
      <c r="J541" s="138"/>
      <c r="K541" s="138"/>
      <c r="L541" s="138"/>
    </row>
    <row r="542" spans="1:12" ht="15" thickBot="1" x14ac:dyDescent="0.35">
      <c r="A542" s="289"/>
      <c r="B542" s="298"/>
      <c r="C542" s="191"/>
      <c r="D542" s="191"/>
      <c r="E542" s="191"/>
      <c r="F542" s="217"/>
      <c r="G542" s="216" t="s">
        <v>100</v>
      </c>
      <c r="H542" s="234"/>
      <c r="I542" s="216"/>
      <c r="J542" s="138"/>
      <c r="K542" s="138"/>
      <c r="L542" s="138"/>
    </row>
    <row r="543" spans="1:12" ht="15" thickBot="1" x14ac:dyDescent="0.35">
      <c r="A543" s="290"/>
      <c r="B543" s="299"/>
      <c r="C543" s="112"/>
      <c r="D543" s="112"/>
      <c r="E543" s="112"/>
      <c r="F543" s="108"/>
      <c r="G543" s="110"/>
      <c r="H543" s="222"/>
      <c r="I543" s="110"/>
      <c r="J543" s="138"/>
      <c r="K543" s="138"/>
      <c r="L543" s="138"/>
    </row>
    <row r="544" spans="1:12" ht="15" customHeight="1" thickBot="1" x14ac:dyDescent="0.35">
      <c r="A544" s="288"/>
      <c r="B544" s="297" t="s">
        <v>681</v>
      </c>
      <c r="C544" s="191"/>
      <c r="D544" s="191"/>
      <c r="E544" s="191"/>
      <c r="F544" s="217"/>
      <c r="G544" s="216" t="s">
        <v>33</v>
      </c>
      <c r="H544" s="234">
        <v>288724610</v>
      </c>
      <c r="I544" s="216">
        <v>0</v>
      </c>
      <c r="J544" s="138"/>
      <c r="K544" s="138"/>
      <c r="L544" s="138"/>
    </row>
    <row r="545" spans="1:12" ht="15" thickBot="1" x14ac:dyDescent="0.35">
      <c r="A545" s="289"/>
      <c r="B545" s="298"/>
      <c r="C545" s="191"/>
      <c r="D545" s="191"/>
      <c r="E545" s="191"/>
      <c r="F545" s="217"/>
      <c r="G545" s="216" t="s">
        <v>36</v>
      </c>
      <c r="H545" s="218"/>
      <c r="I545" s="216"/>
      <c r="J545" s="138"/>
      <c r="K545" s="138"/>
      <c r="L545" s="138"/>
    </row>
    <row r="546" spans="1:12" ht="15" thickBot="1" x14ac:dyDescent="0.35">
      <c r="A546" s="289"/>
      <c r="B546" s="298"/>
      <c r="C546" s="191"/>
      <c r="D546" s="191"/>
      <c r="E546" s="191"/>
      <c r="F546" s="217"/>
      <c r="G546" s="216" t="s">
        <v>99</v>
      </c>
      <c r="H546" s="218"/>
      <c r="I546" s="216"/>
      <c r="J546" s="138"/>
      <c r="K546" s="138"/>
      <c r="L546" s="138"/>
    </row>
    <row r="547" spans="1:12" ht="15" customHeight="1" thickBot="1" x14ac:dyDescent="0.35">
      <c r="A547" s="289"/>
      <c r="B547" s="298"/>
      <c r="C547" s="191"/>
      <c r="D547" s="191"/>
      <c r="E547" s="191"/>
      <c r="F547" s="217"/>
      <c r="G547" s="216" t="s">
        <v>34</v>
      </c>
      <c r="H547" s="218"/>
      <c r="I547" s="216"/>
      <c r="J547" s="138"/>
      <c r="K547" s="138"/>
      <c r="L547" s="138"/>
    </row>
    <row r="548" spans="1:12" ht="15" thickBot="1" x14ac:dyDescent="0.35">
      <c r="A548" s="289"/>
      <c r="B548" s="298"/>
      <c r="C548" s="191"/>
      <c r="D548" s="191"/>
      <c r="E548" s="191"/>
      <c r="F548" s="217"/>
      <c r="G548" s="216" t="s">
        <v>100</v>
      </c>
      <c r="H548" s="218"/>
      <c r="I548" s="216"/>
      <c r="J548" s="138"/>
      <c r="K548" s="138"/>
      <c r="L548" s="138"/>
    </row>
    <row r="549" spans="1:12" ht="15" thickBot="1" x14ac:dyDescent="0.35">
      <c r="A549" s="290"/>
      <c r="B549" s="299"/>
      <c r="C549" s="112"/>
      <c r="D549" s="112"/>
      <c r="E549" s="112"/>
      <c r="F549" s="108"/>
      <c r="G549" s="107"/>
      <c r="H549" s="109"/>
      <c r="I549" s="110"/>
      <c r="J549" s="138"/>
      <c r="K549" s="138"/>
      <c r="L549" s="138"/>
    </row>
    <row r="550" spans="1:12" ht="15" thickBot="1" x14ac:dyDescent="0.35">
      <c r="A550" s="106"/>
      <c r="B550" s="113" t="s">
        <v>188</v>
      </c>
      <c r="C550" s="114"/>
      <c r="D550" s="114"/>
      <c r="E550" s="114"/>
      <c r="F550" s="114"/>
      <c r="G550" s="101"/>
      <c r="H550" s="103"/>
      <c r="I550" s="103"/>
      <c r="J550" s="138"/>
      <c r="K550" s="138"/>
      <c r="L550" s="138"/>
    </row>
    <row r="551" spans="1:12" ht="15" thickBot="1" x14ac:dyDescent="0.35">
      <c r="A551" s="92" t="s">
        <v>189</v>
      </c>
      <c r="B551" s="93" t="s">
        <v>193</v>
      </c>
      <c r="C551" s="94"/>
      <c r="D551" s="94"/>
      <c r="E551" s="94"/>
      <c r="F551" s="95" t="s">
        <v>192</v>
      </c>
      <c r="G551" s="93"/>
      <c r="H551" s="94"/>
      <c r="I551" s="94"/>
      <c r="J551" s="138"/>
      <c r="K551" s="138"/>
      <c r="L551" s="138"/>
    </row>
    <row r="552" spans="1:12" ht="25.8" customHeight="1" thickBot="1" x14ac:dyDescent="0.35">
      <c r="A552" s="96" t="s">
        <v>190</v>
      </c>
      <c r="B552" s="97" t="s">
        <v>195</v>
      </c>
      <c r="C552" s="98"/>
      <c r="D552" s="98"/>
      <c r="E552" s="98"/>
      <c r="F552" s="99" t="s">
        <v>194</v>
      </c>
      <c r="G552" s="97"/>
      <c r="H552" s="98"/>
      <c r="I552" s="98"/>
    </row>
    <row r="553" spans="1:12" ht="15" customHeight="1" thickBot="1" x14ac:dyDescent="0.35">
      <c r="A553" s="294" t="s">
        <v>191</v>
      </c>
      <c r="B553" s="300" t="s">
        <v>197</v>
      </c>
      <c r="C553" s="149">
        <f>C559*1</f>
        <v>0</v>
      </c>
      <c r="D553" s="147"/>
      <c r="E553" s="147"/>
      <c r="F553" s="145" t="s">
        <v>196</v>
      </c>
      <c r="G553" s="66" t="s">
        <v>33</v>
      </c>
      <c r="H553" s="146">
        <v>288724610</v>
      </c>
      <c r="I553" s="66">
        <v>0</v>
      </c>
    </row>
    <row r="554" spans="1:12" ht="15" thickBot="1" x14ac:dyDescent="0.35">
      <c r="A554" s="295"/>
      <c r="B554" s="301"/>
      <c r="C554" s="149">
        <f t="shared" ref="C554:C557" si="86">C560*1</f>
        <v>43.6</v>
      </c>
      <c r="D554" s="114"/>
      <c r="E554" s="114"/>
      <c r="F554" s="104"/>
      <c r="G554" s="102" t="s">
        <v>36</v>
      </c>
      <c r="H554" s="105"/>
      <c r="I554" s="102"/>
    </row>
    <row r="555" spans="1:12" ht="15" thickBot="1" x14ac:dyDescent="0.35">
      <c r="A555" s="295"/>
      <c r="B555" s="301"/>
      <c r="C555" s="149">
        <f t="shared" si="86"/>
        <v>0</v>
      </c>
      <c r="D555" s="114"/>
      <c r="E555" s="114"/>
      <c r="F555" s="104"/>
      <c r="G555" s="102" t="s">
        <v>99</v>
      </c>
      <c r="H555" s="105"/>
      <c r="I555" s="102"/>
    </row>
    <row r="556" spans="1:12" ht="15" thickBot="1" x14ac:dyDescent="0.35">
      <c r="A556" s="295"/>
      <c r="B556" s="301"/>
      <c r="C556" s="149">
        <f t="shared" si="86"/>
        <v>0</v>
      </c>
      <c r="D556" s="114"/>
      <c r="E556" s="114"/>
      <c r="F556" s="104"/>
      <c r="G556" s="102" t="s">
        <v>34</v>
      </c>
      <c r="H556" s="105"/>
      <c r="I556" s="102"/>
    </row>
    <row r="557" spans="1:12" ht="15" thickBot="1" x14ac:dyDescent="0.35">
      <c r="A557" s="295"/>
      <c r="B557" s="301"/>
      <c r="C557" s="149">
        <f t="shared" si="86"/>
        <v>0</v>
      </c>
      <c r="D557" s="114"/>
      <c r="E557" s="113"/>
      <c r="F557" s="104"/>
      <c r="G557" s="102" t="s">
        <v>100</v>
      </c>
      <c r="H557" s="105"/>
      <c r="I557" s="102"/>
    </row>
    <row r="558" spans="1:12" ht="29.4" customHeight="1" thickBot="1" x14ac:dyDescent="0.35">
      <c r="A558" s="296"/>
      <c r="B558" s="302"/>
      <c r="C558" s="107">
        <f>C553+C554+C555+C556+C557</f>
        <v>43.6</v>
      </c>
      <c r="D558" s="107">
        <f>D553+D554+D555+D556+D557</f>
        <v>0</v>
      </c>
      <c r="E558" s="107">
        <f>E553+E554+E555+E556+E557</f>
        <v>0</v>
      </c>
      <c r="F558" s="108"/>
      <c r="G558" s="107" t="s">
        <v>38</v>
      </c>
      <c r="H558" s="109"/>
      <c r="I558" s="110"/>
    </row>
    <row r="559" spans="1:12" ht="15" customHeight="1" thickBot="1" x14ac:dyDescent="0.35">
      <c r="A559" s="294"/>
      <c r="B559" s="297" t="s">
        <v>659</v>
      </c>
      <c r="C559" s="111"/>
      <c r="D559" s="111"/>
      <c r="E559" s="111"/>
      <c r="F559" s="53"/>
      <c r="G559" s="102" t="s">
        <v>33</v>
      </c>
      <c r="H559" s="103">
        <v>288724610</v>
      </c>
      <c r="I559" s="102">
        <v>0</v>
      </c>
    </row>
    <row r="560" spans="1:12" ht="15" thickBot="1" x14ac:dyDescent="0.35">
      <c r="A560" s="295"/>
      <c r="B560" s="298"/>
      <c r="C560" s="111">
        <v>43.6</v>
      </c>
      <c r="D560" s="111"/>
      <c r="E560" s="111"/>
      <c r="F560" s="104"/>
      <c r="G560" s="102" t="s">
        <v>36</v>
      </c>
      <c r="H560" s="105"/>
      <c r="I560" s="102"/>
    </row>
    <row r="561" spans="1:9" ht="15" thickBot="1" x14ac:dyDescent="0.35">
      <c r="A561" s="295"/>
      <c r="B561" s="298"/>
      <c r="C561" s="111"/>
      <c r="D561" s="111"/>
      <c r="E561" s="111"/>
      <c r="F561" s="104"/>
      <c r="G561" s="102" t="s">
        <v>99</v>
      </c>
      <c r="H561" s="105"/>
      <c r="I561" s="102"/>
    </row>
    <row r="562" spans="1:9" ht="15" thickBot="1" x14ac:dyDescent="0.35">
      <c r="A562" s="295"/>
      <c r="B562" s="298"/>
      <c r="C562" s="111"/>
      <c r="D562" s="111"/>
      <c r="E562" s="111"/>
      <c r="F562" s="104"/>
      <c r="G562" s="102" t="s">
        <v>34</v>
      </c>
      <c r="H562" s="105"/>
      <c r="I562" s="102"/>
    </row>
    <row r="563" spans="1:9" ht="15" thickBot="1" x14ac:dyDescent="0.35">
      <c r="A563" s="295"/>
      <c r="B563" s="298"/>
      <c r="C563" s="111"/>
      <c r="D563" s="111"/>
      <c r="E563" s="111"/>
      <c r="F563" s="104"/>
      <c r="G563" s="102" t="s">
        <v>100</v>
      </c>
      <c r="H563" s="105"/>
      <c r="I563" s="102"/>
    </row>
    <row r="564" spans="1:9" ht="24.6" customHeight="1" thickBot="1" x14ac:dyDescent="0.35">
      <c r="A564" s="296"/>
      <c r="B564" s="299"/>
      <c r="C564" s="112">
        <f>SUM(C559:C563)</f>
        <v>43.6</v>
      </c>
      <c r="D564" s="112">
        <f t="shared" ref="D564:E564" si="87">SUM(D559:D563)</f>
        <v>0</v>
      </c>
      <c r="E564" s="112">
        <f t="shared" si="87"/>
        <v>0</v>
      </c>
      <c r="F564" s="108"/>
      <c r="G564" s="107" t="s">
        <v>38</v>
      </c>
      <c r="H564" s="109"/>
      <c r="I564" s="110"/>
    </row>
    <row r="565" spans="1:9" ht="15" customHeight="1" thickBot="1" x14ac:dyDescent="0.35">
      <c r="A565" s="294" t="s">
        <v>198</v>
      </c>
      <c r="B565" s="300" t="s">
        <v>200</v>
      </c>
      <c r="C565" s="147"/>
      <c r="D565" s="147"/>
      <c r="E565" s="147"/>
      <c r="F565" s="145" t="s">
        <v>199</v>
      </c>
      <c r="G565" s="66" t="s">
        <v>33</v>
      </c>
      <c r="H565" s="146">
        <v>288724610</v>
      </c>
      <c r="I565" s="66">
        <v>0</v>
      </c>
    </row>
    <row r="566" spans="1:9" ht="15" thickBot="1" x14ac:dyDescent="0.35">
      <c r="A566" s="295"/>
      <c r="B566" s="301"/>
      <c r="C566" s="114"/>
      <c r="D566" s="114"/>
      <c r="E566" s="114"/>
      <c r="F566" s="104"/>
      <c r="G566" s="102" t="s">
        <v>36</v>
      </c>
      <c r="H566" s="105"/>
      <c r="I566" s="102"/>
    </row>
    <row r="567" spans="1:9" ht="15" thickBot="1" x14ac:dyDescent="0.35">
      <c r="A567" s="295"/>
      <c r="B567" s="301"/>
      <c r="C567" s="114"/>
      <c r="D567" s="114"/>
      <c r="E567" s="114"/>
      <c r="F567" s="104"/>
      <c r="G567" s="102" t="s">
        <v>99</v>
      </c>
      <c r="H567" s="105"/>
      <c r="I567" s="102"/>
    </row>
    <row r="568" spans="1:9" ht="15" thickBot="1" x14ac:dyDescent="0.35">
      <c r="A568" s="295"/>
      <c r="B568" s="301"/>
      <c r="C568" s="114"/>
      <c r="D568" s="114"/>
      <c r="E568" s="114"/>
      <c r="F568" s="104"/>
      <c r="G568" s="102" t="s">
        <v>34</v>
      </c>
      <c r="H568" s="105"/>
      <c r="I568" s="102"/>
    </row>
    <row r="569" spans="1:9" ht="15" thickBot="1" x14ac:dyDescent="0.35">
      <c r="A569" s="295"/>
      <c r="B569" s="301"/>
      <c r="C569" s="114"/>
      <c r="D569" s="114"/>
      <c r="E569" s="114"/>
      <c r="F569" s="104"/>
      <c r="G569" s="102" t="s">
        <v>100</v>
      </c>
      <c r="H569" s="105"/>
      <c r="I569" s="102"/>
    </row>
    <row r="570" spans="1:9" ht="15" thickBot="1" x14ac:dyDescent="0.35">
      <c r="A570" s="296"/>
      <c r="B570" s="302"/>
      <c r="C570" s="115"/>
      <c r="D570" s="115"/>
      <c r="E570" s="115"/>
      <c r="F570" s="108"/>
      <c r="G570" s="107" t="s">
        <v>38</v>
      </c>
      <c r="H570" s="109"/>
      <c r="I570" s="110"/>
    </row>
    <row r="571" spans="1:9" ht="15" thickBot="1" x14ac:dyDescent="0.35">
      <c r="A571" s="106"/>
      <c r="B571" s="113" t="s">
        <v>201</v>
      </c>
      <c r="C571" s="114"/>
      <c r="D571" s="114"/>
      <c r="E571" s="114"/>
      <c r="F571" s="114"/>
      <c r="G571" s="101"/>
      <c r="H571" s="103"/>
      <c r="I571" s="103"/>
    </row>
    <row r="572" spans="1:9" ht="15" thickBot="1" x14ac:dyDescent="0.35">
      <c r="A572" s="92" t="s">
        <v>202</v>
      </c>
      <c r="B572" s="93" t="s">
        <v>206</v>
      </c>
      <c r="C572" s="94"/>
      <c r="D572" s="94"/>
      <c r="E572" s="94"/>
      <c r="F572" s="95" t="s">
        <v>205</v>
      </c>
      <c r="G572" s="93"/>
      <c r="H572" s="94"/>
      <c r="I572" s="94"/>
    </row>
    <row r="573" spans="1:9" ht="27" thickBot="1" x14ac:dyDescent="0.35">
      <c r="A573" s="96" t="s">
        <v>203</v>
      </c>
      <c r="B573" s="97" t="s">
        <v>208</v>
      </c>
      <c r="C573" s="98"/>
      <c r="D573" s="98"/>
      <c r="E573" s="98"/>
      <c r="F573" s="99" t="s">
        <v>207</v>
      </c>
      <c r="G573" s="97"/>
      <c r="H573" s="98"/>
      <c r="I573" s="98"/>
    </row>
    <row r="574" spans="1:9" ht="15" customHeight="1" thickBot="1" x14ac:dyDescent="0.35">
      <c r="A574" s="295" t="s">
        <v>204</v>
      </c>
      <c r="B574" s="300" t="s">
        <v>581</v>
      </c>
      <c r="C574" s="101">
        <f>C580+C586+C592+C598+C604+C610+C616+C622</f>
        <v>0</v>
      </c>
      <c r="D574" s="101">
        <f t="shared" ref="D574:E575" si="88">D580+D586+D592+D598+D604+D610+D616+D622</f>
        <v>0</v>
      </c>
      <c r="E574" s="101">
        <f t="shared" si="88"/>
        <v>0</v>
      </c>
      <c r="F574" s="53" t="s">
        <v>209</v>
      </c>
      <c r="G574" s="102" t="s">
        <v>33</v>
      </c>
      <c r="H574" s="103">
        <v>288724610</v>
      </c>
      <c r="I574" s="102">
        <v>0</v>
      </c>
    </row>
    <row r="575" spans="1:9" ht="15" thickBot="1" x14ac:dyDescent="0.35">
      <c r="A575" s="295"/>
      <c r="B575" s="301"/>
      <c r="C575" s="100">
        <f>C581+C587+C593+C599+C605+C611+C617+C623</f>
        <v>874.69999999999993</v>
      </c>
      <c r="D575" s="100">
        <f t="shared" si="88"/>
        <v>148.29999999999998</v>
      </c>
      <c r="E575" s="100">
        <f t="shared" si="88"/>
        <v>120.1</v>
      </c>
      <c r="F575" s="104"/>
      <c r="G575" s="102" t="s">
        <v>36</v>
      </c>
      <c r="H575" s="105"/>
      <c r="I575" s="102"/>
    </row>
    <row r="576" spans="1:9" ht="15" thickBot="1" x14ac:dyDescent="0.35">
      <c r="A576" s="295"/>
      <c r="B576" s="301"/>
      <c r="C576" s="101">
        <f>C582+C588+C594+C600+C606+C612+C618+C624</f>
        <v>0</v>
      </c>
      <c r="D576" s="101">
        <f t="shared" ref="D576:E576" si="89">D582+D588+D594+D600+D606+D612+D618</f>
        <v>0</v>
      </c>
      <c r="E576" s="101">
        <f t="shared" si="89"/>
        <v>0</v>
      </c>
      <c r="F576" s="104"/>
      <c r="G576" s="102" t="s">
        <v>99</v>
      </c>
      <c r="H576" s="105"/>
      <c r="I576" s="102"/>
    </row>
    <row r="577" spans="1:11" ht="15" thickBot="1" x14ac:dyDescent="0.35">
      <c r="A577" s="295"/>
      <c r="B577" s="301"/>
      <c r="C577" s="242">
        <f>C583+C589+C595+C601+C607+C613+C619+C625</f>
        <v>3333.7</v>
      </c>
      <c r="D577" s="242">
        <f t="shared" ref="D577:E578" si="90">D583+D589+D595+D601+D607+D613+D619+D625</f>
        <v>4852.8</v>
      </c>
      <c r="E577" s="100">
        <f>E583+E589+E595+E601+E607+E613+E619+E625</f>
        <v>1625.3</v>
      </c>
      <c r="F577" s="104"/>
      <c r="G577" s="102" t="s">
        <v>34</v>
      </c>
      <c r="H577" s="105"/>
      <c r="I577" s="102"/>
    </row>
    <row r="578" spans="1:11" ht="15" thickBot="1" x14ac:dyDescent="0.35">
      <c r="A578" s="295"/>
      <c r="B578" s="301"/>
      <c r="C578" s="100">
        <f>C584+C590+C596+C602+C608+C614+C620+C626</f>
        <v>97</v>
      </c>
      <c r="D578" s="100">
        <f t="shared" si="90"/>
        <v>0</v>
      </c>
      <c r="E578" s="100">
        <f t="shared" si="90"/>
        <v>0</v>
      </c>
      <c r="F578" s="104"/>
      <c r="G578" s="102" t="s">
        <v>100</v>
      </c>
      <c r="H578" s="105"/>
      <c r="I578" s="102"/>
    </row>
    <row r="579" spans="1:11" ht="15" thickBot="1" x14ac:dyDescent="0.35">
      <c r="A579" s="296"/>
      <c r="B579" s="302"/>
      <c r="C579" s="107">
        <f>SUM(C574:C578)</f>
        <v>4305.3999999999996</v>
      </c>
      <c r="D579" s="107">
        <f t="shared" ref="D579:E579" si="91">SUM(D574:D578)</f>
        <v>5001.1000000000004</v>
      </c>
      <c r="E579" s="107">
        <f t="shared" si="91"/>
        <v>1745.3999999999999</v>
      </c>
      <c r="F579" s="108"/>
      <c r="G579" s="107" t="s">
        <v>38</v>
      </c>
      <c r="H579" s="109"/>
      <c r="I579" s="110"/>
    </row>
    <row r="580" spans="1:11" ht="15" customHeight="1" thickBot="1" x14ac:dyDescent="0.35">
      <c r="A580" s="288"/>
      <c r="B580" s="297" t="s">
        <v>539</v>
      </c>
      <c r="C580" s="102">
        <v>0</v>
      </c>
      <c r="D580" s="102"/>
      <c r="E580" s="102"/>
      <c r="F580" s="104"/>
      <c r="G580" s="102" t="s">
        <v>33</v>
      </c>
      <c r="H580" s="103">
        <v>288724610</v>
      </c>
      <c r="I580" s="102">
        <v>0</v>
      </c>
    </row>
    <row r="581" spans="1:11" ht="15" thickBot="1" x14ac:dyDescent="0.35">
      <c r="A581" s="289"/>
      <c r="B581" s="298"/>
      <c r="C581" s="102">
        <v>15.7</v>
      </c>
      <c r="D581" s="102"/>
      <c r="E581" s="102"/>
      <c r="F581" s="104"/>
      <c r="G581" s="102" t="s">
        <v>36</v>
      </c>
      <c r="H581" s="105"/>
      <c r="I581" s="102"/>
      <c r="J581" s="160"/>
    </row>
    <row r="582" spans="1:11" ht="15" thickBot="1" x14ac:dyDescent="0.35">
      <c r="A582" s="289"/>
      <c r="B582" s="298"/>
      <c r="C582" s="102"/>
      <c r="D582" s="102"/>
      <c r="E582" s="102"/>
      <c r="F582" s="104"/>
      <c r="G582" s="102" t="s">
        <v>99</v>
      </c>
      <c r="H582" s="105"/>
      <c r="I582" s="102"/>
    </row>
    <row r="583" spans="1:11" ht="15" thickBot="1" x14ac:dyDescent="0.35">
      <c r="A583" s="289"/>
      <c r="B583" s="298"/>
      <c r="C583" s="102">
        <v>0</v>
      </c>
      <c r="D583" s="102"/>
      <c r="E583" s="102"/>
      <c r="F583" s="104"/>
      <c r="G583" s="102" t="s">
        <v>34</v>
      </c>
      <c r="H583" s="105"/>
      <c r="I583" s="102"/>
    </row>
    <row r="584" spans="1:11" ht="15" thickBot="1" x14ac:dyDescent="0.35">
      <c r="A584" s="289"/>
      <c r="B584" s="298"/>
      <c r="C584" s="102"/>
      <c r="D584" s="102"/>
      <c r="E584" s="102"/>
      <c r="F584" s="104"/>
      <c r="G584" s="102" t="s">
        <v>100</v>
      </c>
      <c r="H584" s="105"/>
      <c r="I584" s="102"/>
    </row>
    <row r="585" spans="1:11" ht="15" thickBot="1" x14ac:dyDescent="0.35">
      <c r="A585" s="290"/>
      <c r="B585" s="299"/>
      <c r="C585" s="110">
        <f>SUM(C580:C584)</f>
        <v>15.7</v>
      </c>
      <c r="D585" s="110">
        <f t="shared" ref="D585:E585" si="92">SUM(D580:D584)</f>
        <v>0</v>
      </c>
      <c r="E585" s="110">
        <f t="shared" si="92"/>
        <v>0</v>
      </c>
      <c r="F585" s="108"/>
      <c r="G585" s="107" t="s">
        <v>38</v>
      </c>
      <c r="H585" s="109"/>
      <c r="I585" s="110"/>
    </row>
    <row r="586" spans="1:11" ht="15" customHeight="1" thickBot="1" x14ac:dyDescent="0.35">
      <c r="A586" s="303"/>
      <c r="B586" s="297" t="s">
        <v>536</v>
      </c>
      <c r="C586" s="66"/>
      <c r="D586" s="66"/>
      <c r="E586" s="66"/>
      <c r="F586" s="145"/>
      <c r="G586" s="66" t="s">
        <v>33</v>
      </c>
      <c r="H586" s="146">
        <v>288724610</v>
      </c>
      <c r="I586" s="66">
        <v>0</v>
      </c>
    </row>
    <row r="587" spans="1:11" ht="15" thickBot="1" x14ac:dyDescent="0.35">
      <c r="A587" s="304"/>
      <c r="B587" s="298"/>
      <c r="C587" s="111">
        <v>39</v>
      </c>
      <c r="D587" s="102">
        <v>0</v>
      </c>
      <c r="E587" s="102">
        <v>0</v>
      </c>
      <c r="F587" s="104"/>
      <c r="G587" s="102" t="s">
        <v>36</v>
      </c>
      <c r="H587" s="105"/>
      <c r="I587" s="102"/>
    </row>
    <row r="588" spans="1:11" ht="15" thickBot="1" x14ac:dyDescent="0.35">
      <c r="A588" s="304"/>
      <c r="B588" s="298"/>
      <c r="C588" s="102"/>
      <c r="D588" s="102"/>
      <c r="E588" s="102"/>
      <c r="F588" s="104"/>
      <c r="G588" s="102" t="s">
        <v>99</v>
      </c>
      <c r="H588" s="105"/>
      <c r="I588" s="102"/>
    </row>
    <row r="589" spans="1:11" ht="15" thickBot="1" x14ac:dyDescent="0.35">
      <c r="A589" s="304"/>
      <c r="B589" s="298"/>
      <c r="C589" s="102"/>
      <c r="D589" s="102"/>
      <c r="E589" s="102"/>
      <c r="F589" s="104"/>
      <c r="G589" s="102" t="s">
        <v>34</v>
      </c>
      <c r="H589" s="105"/>
      <c r="I589" s="102"/>
    </row>
    <row r="590" spans="1:11" ht="15" thickBot="1" x14ac:dyDescent="0.35">
      <c r="A590" s="304"/>
      <c r="B590" s="298"/>
      <c r="C590" s="111">
        <v>97</v>
      </c>
      <c r="D590" s="102"/>
      <c r="E590" s="102"/>
      <c r="F590" s="104"/>
      <c r="G590" s="102" t="s">
        <v>100</v>
      </c>
      <c r="H590" s="105"/>
      <c r="I590" s="102"/>
    </row>
    <row r="591" spans="1:11" ht="15" thickBot="1" x14ac:dyDescent="0.35">
      <c r="A591" s="305"/>
      <c r="B591" s="299"/>
      <c r="C591" s="112">
        <f>SUM(C586:C590)</f>
        <v>136</v>
      </c>
      <c r="D591" s="110">
        <f t="shared" ref="D591:E591" si="93">SUM(D586:D590)</f>
        <v>0</v>
      </c>
      <c r="E591" s="110">
        <f t="shared" si="93"/>
        <v>0</v>
      </c>
      <c r="F591" s="108"/>
      <c r="G591" s="107" t="s">
        <v>38</v>
      </c>
      <c r="H591" s="109"/>
      <c r="I591" s="110"/>
    </row>
    <row r="592" spans="1:11" ht="15" customHeight="1" thickBot="1" x14ac:dyDescent="0.35">
      <c r="A592" s="303"/>
      <c r="B592" s="297" t="s">
        <v>538</v>
      </c>
      <c r="C592" s="66"/>
      <c r="D592" s="66"/>
      <c r="E592" s="66"/>
      <c r="F592" s="145"/>
      <c r="G592" s="66" t="s">
        <v>33</v>
      </c>
      <c r="H592" s="146">
        <v>288724610</v>
      </c>
      <c r="I592" s="66">
        <v>0</v>
      </c>
      <c r="J592" s="138"/>
      <c r="K592" s="138"/>
    </row>
    <row r="593" spans="1:11" ht="15" thickBot="1" x14ac:dyDescent="0.35">
      <c r="A593" s="304"/>
      <c r="B593" s="298"/>
      <c r="C593" s="111">
        <v>152</v>
      </c>
      <c r="D593" s="102">
        <v>0</v>
      </c>
      <c r="E593" s="102">
        <v>0</v>
      </c>
      <c r="F593" s="104"/>
      <c r="G593" s="102" t="s">
        <v>36</v>
      </c>
      <c r="H593" s="105"/>
      <c r="I593" s="102"/>
      <c r="J593" s="138"/>
      <c r="K593" s="138"/>
    </row>
    <row r="594" spans="1:11" ht="15" thickBot="1" x14ac:dyDescent="0.35">
      <c r="A594" s="304"/>
      <c r="B594" s="298"/>
      <c r="C594" s="102"/>
      <c r="D594" s="102"/>
      <c r="E594" s="102"/>
      <c r="F594" s="104"/>
      <c r="G594" s="102" t="s">
        <v>99</v>
      </c>
      <c r="H594" s="105"/>
      <c r="I594" s="102"/>
      <c r="J594" s="138"/>
      <c r="K594" s="138"/>
    </row>
    <row r="595" spans="1:11" ht="15" thickBot="1" x14ac:dyDescent="0.35">
      <c r="A595" s="304"/>
      <c r="B595" s="298"/>
      <c r="C595" s="102">
        <v>25.1</v>
      </c>
      <c r="D595" s="102"/>
      <c r="E595" s="102"/>
      <c r="F595" s="104"/>
      <c r="G595" s="102" t="s">
        <v>34</v>
      </c>
      <c r="H595" s="105"/>
      <c r="I595" s="102"/>
      <c r="J595" s="138"/>
      <c r="K595" s="138"/>
    </row>
    <row r="596" spans="1:11" ht="15" thickBot="1" x14ac:dyDescent="0.35">
      <c r="A596" s="304"/>
      <c r="B596" s="298"/>
      <c r="C596" s="102"/>
      <c r="D596" s="102"/>
      <c r="E596" s="102"/>
      <c r="F596" s="104"/>
      <c r="G596" s="102" t="s">
        <v>100</v>
      </c>
      <c r="H596" s="105"/>
      <c r="I596" s="102"/>
      <c r="J596" s="138"/>
      <c r="K596" s="138"/>
    </row>
    <row r="597" spans="1:11" ht="15" thickBot="1" x14ac:dyDescent="0.35">
      <c r="A597" s="305"/>
      <c r="B597" s="299"/>
      <c r="C597" s="110">
        <f>SUM(C592:C596)</f>
        <v>177.1</v>
      </c>
      <c r="D597" s="110">
        <f t="shared" ref="D597:E597" si="94">SUM(D592:D596)</f>
        <v>0</v>
      </c>
      <c r="E597" s="110">
        <f t="shared" si="94"/>
        <v>0</v>
      </c>
      <c r="F597" s="108"/>
      <c r="G597" s="107" t="s">
        <v>38</v>
      </c>
      <c r="H597" s="109"/>
      <c r="I597" s="110"/>
      <c r="J597" s="138"/>
      <c r="K597" s="138"/>
    </row>
    <row r="598" spans="1:11" ht="15" thickBot="1" x14ac:dyDescent="0.35">
      <c r="A598" s="303"/>
      <c r="B598" s="297" t="s">
        <v>537</v>
      </c>
      <c r="C598" s="102"/>
      <c r="D598" s="102"/>
      <c r="E598" s="102"/>
      <c r="F598" s="53"/>
      <c r="G598" s="102" t="s">
        <v>33</v>
      </c>
      <c r="H598" s="103">
        <v>288724610</v>
      </c>
      <c r="I598" s="102">
        <v>0</v>
      </c>
      <c r="J598" s="138"/>
      <c r="K598" s="138"/>
    </row>
    <row r="599" spans="1:11" ht="15" thickBot="1" x14ac:dyDescent="0.35">
      <c r="A599" s="304"/>
      <c r="B599" s="298"/>
      <c r="C599" s="111">
        <v>190</v>
      </c>
      <c r="D599" s="102"/>
      <c r="E599" s="102"/>
      <c r="F599" s="104"/>
      <c r="G599" s="102" t="s">
        <v>36</v>
      </c>
      <c r="H599" s="105"/>
      <c r="I599" s="102"/>
      <c r="J599" s="138"/>
      <c r="K599" s="138"/>
    </row>
    <row r="600" spans="1:11" ht="15" thickBot="1" x14ac:dyDescent="0.35">
      <c r="A600" s="304"/>
      <c r="B600" s="298"/>
      <c r="C600" s="102"/>
      <c r="D600" s="102"/>
      <c r="E600" s="102"/>
      <c r="F600" s="104"/>
      <c r="G600" s="102" t="s">
        <v>99</v>
      </c>
      <c r="H600" s="105"/>
      <c r="I600" s="102"/>
      <c r="J600" s="138"/>
      <c r="K600" s="138"/>
    </row>
    <row r="601" spans="1:11" ht="15" thickBot="1" x14ac:dyDescent="0.35">
      <c r="A601" s="304"/>
      <c r="B601" s="298"/>
      <c r="C601" s="102">
        <v>3052.5</v>
      </c>
      <c r="D601" s="102">
        <v>2023.6</v>
      </c>
      <c r="E601" s="102">
        <v>350.3</v>
      </c>
      <c r="F601" s="104"/>
      <c r="G601" s="102" t="s">
        <v>34</v>
      </c>
      <c r="H601" s="105"/>
      <c r="I601" s="102"/>
      <c r="J601" s="138"/>
      <c r="K601" s="138"/>
    </row>
    <row r="602" spans="1:11" ht="15" thickBot="1" x14ac:dyDescent="0.35">
      <c r="A602" s="304"/>
      <c r="B602" s="298"/>
      <c r="C602" s="102"/>
      <c r="D602" s="102"/>
      <c r="E602" s="102"/>
      <c r="F602" s="104"/>
      <c r="G602" s="102" t="s">
        <v>100</v>
      </c>
      <c r="H602" s="105"/>
      <c r="I602" s="102"/>
      <c r="J602" s="138"/>
      <c r="K602" s="138"/>
    </row>
    <row r="603" spans="1:11" ht="15" thickBot="1" x14ac:dyDescent="0.35">
      <c r="A603" s="305"/>
      <c r="B603" s="299"/>
      <c r="C603" s="110">
        <f>SUM(C598:C602)</f>
        <v>3242.5</v>
      </c>
      <c r="D603" s="110">
        <f t="shared" ref="D603:E603" si="95">SUM(D598:D602)</f>
        <v>2023.6</v>
      </c>
      <c r="E603" s="110">
        <f t="shared" si="95"/>
        <v>350.3</v>
      </c>
      <c r="F603" s="108"/>
      <c r="G603" s="107" t="s">
        <v>38</v>
      </c>
      <c r="H603" s="109"/>
      <c r="I603" s="110"/>
      <c r="J603" s="138"/>
      <c r="K603" s="138"/>
    </row>
    <row r="604" spans="1:11" ht="15" customHeight="1" thickBot="1" x14ac:dyDescent="0.35">
      <c r="A604" s="303"/>
      <c r="B604" s="297" t="s">
        <v>622</v>
      </c>
      <c r="C604" s="102"/>
      <c r="D604" s="102"/>
      <c r="E604" s="102"/>
      <c r="F604" s="53"/>
      <c r="G604" s="102" t="s">
        <v>33</v>
      </c>
      <c r="H604" s="103">
        <v>288724610</v>
      </c>
      <c r="I604" s="102">
        <v>0</v>
      </c>
      <c r="J604" s="138"/>
      <c r="K604" s="138"/>
    </row>
    <row r="605" spans="1:11" ht="15" thickBot="1" x14ac:dyDescent="0.35">
      <c r="A605" s="304"/>
      <c r="B605" s="298"/>
      <c r="C605" s="102">
        <v>207.8</v>
      </c>
      <c r="D605" s="102">
        <v>120.1</v>
      </c>
      <c r="E605" s="102">
        <v>120.1</v>
      </c>
      <c r="F605" s="104"/>
      <c r="G605" s="102" t="s">
        <v>36</v>
      </c>
      <c r="H605" s="105"/>
      <c r="I605" s="102"/>
      <c r="J605" s="138"/>
      <c r="K605" s="138"/>
    </row>
    <row r="606" spans="1:11" ht="15" thickBot="1" x14ac:dyDescent="0.35">
      <c r="A606" s="304"/>
      <c r="B606" s="298"/>
      <c r="C606" s="102"/>
      <c r="D606" s="102"/>
      <c r="E606" s="102"/>
      <c r="F606" s="104"/>
      <c r="G606" s="102" t="s">
        <v>99</v>
      </c>
      <c r="H606" s="105"/>
      <c r="I606" s="102"/>
      <c r="J606" s="138"/>
      <c r="K606" s="138"/>
    </row>
    <row r="607" spans="1:11" ht="15" thickBot="1" x14ac:dyDescent="0.35">
      <c r="A607" s="304"/>
      <c r="B607" s="298"/>
      <c r="C607" s="102">
        <v>0</v>
      </c>
      <c r="D607" s="111">
        <v>1275</v>
      </c>
      <c r="E607" s="111">
        <v>1275</v>
      </c>
      <c r="F607" s="104"/>
      <c r="G607" s="102" t="s">
        <v>640</v>
      </c>
      <c r="H607" s="105"/>
      <c r="I607" s="102"/>
    </row>
    <row r="608" spans="1:11" ht="15" thickBot="1" x14ac:dyDescent="0.35">
      <c r="A608" s="304"/>
      <c r="B608" s="298"/>
      <c r="C608" s="102"/>
      <c r="D608" s="102"/>
      <c r="E608" s="102"/>
      <c r="F608" s="104"/>
      <c r="G608" s="102" t="s">
        <v>100</v>
      </c>
      <c r="H608" s="105"/>
      <c r="I608" s="102"/>
    </row>
    <row r="609" spans="1:9" ht="15" thickBot="1" x14ac:dyDescent="0.35">
      <c r="A609" s="305"/>
      <c r="B609" s="299"/>
      <c r="C609" s="110">
        <f>SUM(C604:C608)</f>
        <v>207.8</v>
      </c>
      <c r="D609" s="110">
        <f t="shared" ref="D609:E609" si="96">SUM(D604:D608)</f>
        <v>1395.1</v>
      </c>
      <c r="E609" s="110">
        <f t="shared" si="96"/>
        <v>1395.1</v>
      </c>
      <c r="F609" s="108"/>
      <c r="G609" s="107" t="s">
        <v>38</v>
      </c>
      <c r="H609" s="109"/>
      <c r="I609" s="110"/>
    </row>
    <row r="610" spans="1:9" ht="15" customHeight="1" thickBot="1" x14ac:dyDescent="0.35">
      <c r="A610" s="303"/>
      <c r="B610" s="297" t="s">
        <v>623</v>
      </c>
      <c r="C610" s="102"/>
      <c r="D610" s="102"/>
      <c r="E610" s="102"/>
      <c r="F610" s="53"/>
      <c r="G610" s="102" t="s">
        <v>33</v>
      </c>
      <c r="H610" s="103">
        <v>288724610</v>
      </c>
      <c r="I610" s="102">
        <v>0</v>
      </c>
    </row>
    <row r="611" spans="1:9" ht="15" thickBot="1" x14ac:dyDescent="0.35">
      <c r="A611" s="304"/>
      <c r="B611" s="298"/>
      <c r="C611" s="102">
        <v>223.4</v>
      </c>
      <c r="D611" s="102"/>
      <c r="E611" s="102"/>
      <c r="F611" s="104"/>
      <c r="G611" s="102" t="s">
        <v>36</v>
      </c>
      <c r="H611" s="105"/>
      <c r="I611" s="102"/>
    </row>
    <row r="612" spans="1:9" ht="15" thickBot="1" x14ac:dyDescent="0.35">
      <c r="A612" s="304"/>
      <c r="B612" s="298"/>
      <c r="C612" s="102"/>
      <c r="D612" s="102"/>
      <c r="E612" s="102"/>
      <c r="F612" s="104"/>
      <c r="G612" s="102" t="s">
        <v>99</v>
      </c>
      <c r="H612" s="105"/>
      <c r="I612" s="102"/>
    </row>
    <row r="613" spans="1:9" ht="15" thickBot="1" x14ac:dyDescent="0.35">
      <c r="A613" s="304"/>
      <c r="B613" s="298"/>
      <c r="C613" s="102"/>
      <c r="D613" s="102"/>
      <c r="E613" s="102"/>
      <c r="F613" s="104"/>
      <c r="G613" s="102" t="s">
        <v>640</v>
      </c>
      <c r="H613" s="105"/>
      <c r="I613" s="102"/>
    </row>
    <row r="614" spans="1:9" ht="15" thickBot="1" x14ac:dyDescent="0.35">
      <c r="A614" s="304"/>
      <c r="B614" s="298"/>
      <c r="C614" s="102"/>
      <c r="D614" s="102"/>
      <c r="E614" s="102"/>
      <c r="F614" s="104"/>
      <c r="G614" s="102" t="s">
        <v>100</v>
      </c>
      <c r="H614" s="105"/>
      <c r="I614" s="102"/>
    </row>
    <row r="615" spans="1:9" ht="15" thickBot="1" x14ac:dyDescent="0.35">
      <c r="A615" s="305"/>
      <c r="B615" s="299"/>
      <c r="C615" s="110">
        <f>SUM(C610:C614)</f>
        <v>223.4</v>
      </c>
      <c r="D615" s="110">
        <f t="shared" ref="D615:E615" si="97">SUM(D610:D614)</f>
        <v>0</v>
      </c>
      <c r="E615" s="110">
        <f t="shared" si="97"/>
        <v>0</v>
      </c>
      <c r="F615" s="108"/>
      <c r="G615" s="107" t="s">
        <v>38</v>
      </c>
      <c r="H615" s="109"/>
      <c r="I615" s="110"/>
    </row>
    <row r="616" spans="1:9" ht="15" customHeight="1" thickBot="1" x14ac:dyDescent="0.35">
      <c r="A616" s="303"/>
      <c r="B616" s="297" t="s">
        <v>624</v>
      </c>
      <c r="C616" s="102"/>
      <c r="D616" s="102"/>
      <c r="E616" s="102"/>
      <c r="F616" s="53"/>
      <c r="G616" s="102" t="s">
        <v>33</v>
      </c>
      <c r="H616" s="103">
        <v>288724610</v>
      </c>
      <c r="I616" s="102">
        <v>0</v>
      </c>
    </row>
    <row r="617" spans="1:9" ht="15" thickBot="1" x14ac:dyDescent="0.35">
      <c r="A617" s="304"/>
      <c r="B617" s="298"/>
      <c r="C617" s="102">
        <v>46.8</v>
      </c>
      <c r="D617" s="102">
        <v>28.2</v>
      </c>
      <c r="E617" s="102"/>
      <c r="F617" s="104"/>
      <c r="G617" s="102" t="s">
        <v>36</v>
      </c>
      <c r="H617" s="105"/>
      <c r="I617" s="102"/>
    </row>
    <row r="618" spans="1:9" ht="15" thickBot="1" x14ac:dyDescent="0.35">
      <c r="A618" s="304"/>
      <c r="B618" s="298"/>
      <c r="C618" s="102"/>
      <c r="D618" s="102"/>
      <c r="E618" s="102"/>
      <c r="F618" s="104"/>
      <c r="G618" s="102" t="s">
        <v>99</v>
      </c>
      <c r="H618" s="105"/>
      <c r="I618" s="102"/>
    </row>
    <row r="619" spans="1:9" ht="15" thickBot="1" x14ac:dyDescent="0.35">
      <c r="A619" s="304"/>
      <c r="B619" s="298"/>
      <c r="C619" s="102"/>
      <c r="D619" s="102"/>
      <c r="E619" s="102"/>
      <c r="F619" s="104"/>
      <c r="G619" s="102" t="s">
        <v>34</v>
      </c>
      <c r="H619" s="105"/>
      <c r="I619" s="102"/>
    </row>
    <row r="620" spans="1:9" ht="15" thickBot="1" x14ac:dyDescent="0.35">
      <c r="A620" s="304"/>
      <c r="B620" s="298"/>
      <c r="C620" s="102"/>
      <c r="D620" s="102"/>
      <c r="E620" s="102"/>
      <c r="F620" s="104"/>
      <c r="G620" s="102" t="s">
        <v>100</v>
      </c>
      <c r="H620" s="105"/>
      <c r="I620" s="102"/>
    </row>
    <row r="621" spans="1:9" ht="15" thickBot="1" x14ac:dyDescent="0.35">
      <c r="A621" s="305"/>
      <c r="B621" s="299"/>
      <c r="C621" s="110">
        <f>SUM(C616:C620)</f>
        <v>46.8</v>
      </c>
      <c r="D621" s="110">
        <f t="shared" ref="D621:E621" si="98">SUM(D616:D620)</f>
        <v>28.2</v>
      </c>
      <c r="E621" s="110">
        <f t="shared" si="98"/>
        <v>0</v>
      </c>
      <c r="F621" s="108"/>
      <c r="G621" s="107" t="s">
        <v>38</v>
      </c>
      <c r="H621" s="109"/>
      <c r="I621" s="110"/>
    </row>
    <row r="622" spans="1:9" ht="15" customHeight="1" thickBot="1" x14ac:dyDescent="0.35">
      <c r="A622" s="303"/>
      <c r="B622" s="297" t="s">
        <v>694</v>
      </c>
      <c r="C622" s="102"/>
      <c r="D622" s="102"/>
      <c r="E622" s="102"/>
      <c r="F622" s="53"/>
      <c r="G622" s="102" t="s">
        <v>33</v>
      </c>
      <c r="H622" s="103">
        <v>288724610</v>
      </c>
      <c r="I622" s="102">
        <v>0</v>
      </c>
    </row>
    <row r="623" spans="1:9" ht="15" thickBot="1" x14ac:dyDescent="0.35">
      <c r="A623" s="304"/>
      <c r="B623" s="298"/>
      <c r="C623" s="102"/>
      <c r="D623" s="102"/>
      <c r="E623" s="102"/>
      <c r="F623" s="104"/>
      <c r="G623" s="102" t="s">
        <v>36</v>
      </c>
      <c r="H623" s="105"/>
      <c r="I623" s="102"/>
    </row>
    <row r="624" spans="1:9" ht="15" thickBot="1" x14ac:dyDescent="0.35">
      <c r="A624" s="304"/>
      <c r="B624" s="298"/>
      <c r="C624" s="102"/>
      <c r="D624" s="102"/>
      <c r="E624" s="102"/>
      <c r="F624" s="104"/>
      <c r="G624" s="102" t="s">
        <v>99</v>
      </c>
      <c r="H624" s="105"/>
      <c r="I624" s="102"/>
    </row>
    <row r="625" spans="1:11" ht="15" thickBot="1" x14ac:dyDescent="0.35">
      <c r="A625" s="304"/>
      <c r="B625" s="298"/>
      <c r="C625" s="240">
        <v>256.10000000000002</v>
      </c>
      <c r="D625" s="240">
        <v>1554.2</v>
      </c>
      <c r="E625" s="102"/>
      <c r="F625" s="104"/>
      <c r="G625" s="102" t="s">
        <v>34</v>
      </c>
      <c r="H625" s="105"/>
      <c r="I625" s="102"/>
    </row>
    <row r="626" spans="1:11" ht="15" thickBot="1" x14ac:dyDescent="0.35">
      <c r="A626" s="304"/>
      <c r="B626" s="298"/>
      <c r="C626" s="102"/>
      <c r="D626" s="102"/>
      <c r="E626" s="102"/>
      <c r="F626" s="104"/>
      <c r="G626" s="102" t="s">
        <v>100</v>
      </c>
      <c r="H626" s="105"/>
      <c r="I626" s="102"/>
    </row>
    <row r="627" spans="1:11" ht="15" thickBot="1" x14ac:dyDescent="0.35">
      <c r="A627" s="305"/>
      <c r="B627" s="299"/>
      <c r="C627" s="110">
        <f>SUM(C622:C626)</f>
        <v>256.10000000000002</v>
      </c>
      <c r="D627" s="110">
        <f t="shared" ref="D627:E627" si="99">SUM(D622:D626)</f>
        <v>1554.2</v>
      </c>
      <c r="E627" s="110">
        <f t="shared" si="99"/>
        <v>0</v>
      </c>
      <c r="F627" s="108"/>
      <c r="G627" s="107" t="s">
        <v>38</v>
      </c>
      <c r="H627" s="109"/>
      <c r="I627" s="110"/>
    </row>
    <row r="628" spans="1:11" ht="15" thickBot="1" x14ac:dyDescent="0.35">
      <c r="A628" s="106"/>
      <c r="B628" s="113" t="s">
        <v>210</v>
      </c>
      <c r="C628" s="114"/>
      <c r="D628" s="114"/>
      <c r="E628" s="114"/>
      <c r="F628" s="114"/>
      <c r="G628" s="101"/>
      <c r="H628" s="103"/>
      <c r="I628" s="103"/>
    </row>
    <row r="629" spans="1:11" ht="15" thickBot="1" x14ac:dyDescent="0.35">
      <c r="A629" s="92" t="s">
        <v>211</v>
      </c>
      <c r="B629" s="93" t="s">
        <v>216</v>
      </c>
      <c r="C629" s="94"/>
      <c r="D629" s="94"/>
      <c r="E629" s="94"/>
      <c r="F629" s="95" t="s">
        <v>215</v>
      </c>
      <c r="G629" s="93"/>
      <c r="H629" s="94"/>
      <c r="I629" s="94"/>
    </row>
    <row r="630" spans="1:11" ht="27" thickBot="1" x14ac:dyDescent="0.35">
      <c r="A630" s="96" t="s">
        <v>212</v>
      </c>
      <c r="B630" s="97" t="s">
        <v>218</v>
      </c>
      <c r="C630" s="98"/>
      <c r="D630" s="98"/>
      <c r="E630" s="98"/>
      <c r="F630" s="99" t="s">
        <v>217</v>
      </c>
      <c r="G630" s="97"/>
      <c r="H630" s="98"/>
      <c r="I630" s="98"/>
    </row>
    <row r="631" spans="1:11" ht="15" customHeight="1" thickBot="1" x14ac:dyDescent="0.35">
      <c r="A631" s="294" t="s">
        <v>213</v>
      </c>
      <c r="B631" s="300" t="s">
        <v>540</v>
      </c>
      <c r="C631" s="154">
        <f>C637+C643+C649+C655+C661+H638</f>
        <v>80.599999999999994</v>
      </c>
      <c r="D631" s="154">
        <f t="shared" ref="D631:E635" si="100">D637+D643+D649+D655+D661</f>
        <v>105</v>
      </c>
      <c r="E631" s="154">
        <f t="shared" si="100"/>
        <v>100</v>
      </c>
      <c r="F631" s="145" t="s">
        <v>219</v>
      </c>
      <c r="G631" s="66" t="s">
        <v>33</v>
      </c>
      <c r="H631" s="146">
        <v>288724610</v>
      </c>
      <c r="I631" s="66">
        <v>0</v>
      </c>
    </row>
    <row r="632" spans="1:11" ht="15" thickBot="1" x14ac:dyDescent="0.35">
      <c r="A632" s="295"/>
      <c r="B632" s="301"/>
      <c r="C632" s="242">
        <f>C638+C644+C650+C656+C662</f>
        <v>478.8</v>
      </c>
      <c r="D632" s="101">
        <f t="shared" si="100"/>
        <v>0</v>
      </c>
      <c r="E632" s="101">
        <f t="shared" si="100"/>
        <v>0</v>
      </c>
      <c r="F632" s="104"/>
      <c r="G632" s="102" t="s">
        <v>36</v>
      </c>
      <c r="H632" s="105"/>
      <c r="I632" s="102"/>
    </row>
    <row r="633" spans="1:11" ht="15" thickBot="1" x14ac:dyDescent="0.35">
      <c r="A633" s="295"/>
      <c r="B633" s="301"/>
      <c r="C633" s="101">
        <f>C639+C645+C651+C657+C663</f>
        <v>0</v>
      </c>
      <c r="D633" s="101">
        <f t="shared" si="100"/>
        <v>0</v>
      </c>
      <c r="E633" s="101">
        <f t="shared" si="100"/>
        <v>0</v>
      </c>
      <c r="F633" s="104"/>
      <c r="G633" s="102" t="s">
        <v>99</v>
      </c>
      <c r="H633" s="105"/>
      <c r="I633" s="102"/>
    </row>
    <row r="634" spans="1:11" ht="15" thickBot="1" x14ac:dyDescent="0.35">
      <c r="A634" s="295"/>
      <c r="B634" s="301"/>
      <c r="C634" s="101">
        <f>C640+C646+C652+C658+C664</f>
        <v>64.3</v>
      </c>
      <c r="D634" s="101">
        <f t="shared" si="100"/>
        <v>0</v>
      </c>
      <c r="E634" s="101">
        <f t="shared" si="100"/>
        <v>0</v>
      </c>
      <c r="F634" s="104"/>
      <c r="G634" s="102" t="s">
        <v>34</v>
      </c>
      <c r="H634" s="105"/>
      <c r="I634" s="102"/>
    </row>
    <row r="635" spans="1:11" ht="15" thickBot="1" x14ac:dyDescent="0.35">
      <c r="A635" s="295"/>
      <c r="B635" s="301"/>
      <c r="C635" s="101">
        <f>C641+C647+C653+C659+C665</f>
        <v>0</v>
      </c>
      <c r="D635" s="101">
        <f t="shared" si="100"/>
        <v>0</v>
      </c>
      <c r="E635" s="101">
        <f t="shared" si="100"/>
        <v>0</v>
      </c>
      <c r="F635" s="104"/>
      <c r="G635" s="102" t="s">
        <v>100</v>
      </c>
      <c r="H635" s="105"/>
      <c r="I635" s="102"/>
    </row>
    <row r="636" spans="1:11" ht="15" thickBot="1" x14ac:dyDescent="0.35">
      <c r="A636" s="296"/>
      <c r="B636" s="302"/>
      <c r="C636" s="116">
        <f>SUM(C631:C635)</f>
        <v>623.69999999999993</v>
      </c>
      <c r="D636" s="116">
        <f t="shared" ref="D636:E636" si="101">SUM(D631:D635)</f>
        <v>105</v>
      </c>
      <c r="E636" s="116">
        <f t="shared" si="101"/>
        <v>100</v>
      </c>
      <c r="F636" s="108"/>
      <c r="G636" s="107" t="s">
        <v>38</v>
      </c>
      <c r="H636" s="109"/>
      <c r="I636" s="110"/>
    </row>
    <row r="637" spans="1:11" ht="15" customHeight="1" thickBot="1" x14ac:dyDescent="0.35">
      <c r="A637" s="295"/>
      <c r="B637" s="306" t="s">
        <v>544</v>
      </c>
      <c r="C637" s="102"/>
      <c r="D637" s="102"/>
      <c r="E637" s="102"/>
      <c r="F637" s="53"/>
      <c r="G637" s="102" t="s">
        <v>33</v>
      </c>
      <c r="H637" s="103">
        <v>288724610</v>
      </c>
      <c r="I637" s="102">
        <v>0</v>
      </c>
      <c r="J637" s="138"/>
      <c r="K637" s="138"/>
    </row>
    <row r="638" spans="1:11" ht="15" thickBot="1" x14ac:dyDescent="0.35">
      <c r="A638" s="295"/>
      <c r="B638" s="307"/>
      <c r="C638" s="111">
        <v>2</v>
      </c>
      <c r="D638" s="111">
        <v>0</v>
      </c>
      <c r="E638" s="111">
        <v>0</v>
      </c>
      <c r="F638" s="104"/>
      <c r="G638" s="102" t="s">
        <v>36</v>
      </c>
      <c r="H638" s="105"/>
      <c r="I638" s="102"/>
      <c r="J638" s="138"/>
      <c r="K638" s="138"/>
    </row>
    <row r="639" spans="1:11" ht="15" thickBot="1" x14ac:dyDescent="0.35">
      <c r="A639" s="295"/>
      <c r="B639" s="307"/>
      <c r="C639" s="111"/>
      <c r="D639" s="111"/>
      <c r="E639" s="111"/>
      <c r="F639" s="104"/>
      <c r="G639" s="102" t="s">
        <v>99</v>
      </c>
      <c r="H639" s="105"/>
      <c r="I639" s="102"/>
      <c r="J639" s="138"/>
      <c r="K639" s="138"/>
    </row>
    <row r="640" spans="1:11" ht="15" thickBot="1" x14ac:dyDescent="0.35">
      <c r="A640" s="295"/>
      <c r="B640" s="307"/>
      <c r="C640" s="111">
        <v>64.3</v>
      </c>
      <c r="D640" s="111"/>
      <c r="E640" s="111"/>
      <c r="F640" s="104"/>
      <c r="G640" s="102" t="s">
        <v>34</v>
      </c>
      <c r="H640" s="105"/>
      <c r="I640" s="102"/>
      <c r="J640" s="138"/>
      <c r="K640" s="138"/>
    </row>
    <row r="641" spans="1:11" ht="15" thickBot="1" x14ac:dyDescent="0.35">
      <c r="A641" s="295"/>
      <c r="B641" s="307"/>
      <c r="C641" s="111"/>
      <c r="D641" s="111"/>
      <c r="E641" s="111"/>
      <c r="F641" s="104"/>
      <c r="G641" s="102" t="s">
        <v>100</v>
      </c>
      <c r="H641" s="105"/>
      <c r="I641" s="102"/>
      <c r="J641" s="138"/>
      <c r="K641" s="138"/>
    </row>
    <row r="642" spans="1:11" ht="15" thickBot="1" x14ac:dyDescent="0.35">
      <c r="A642" s="296"/>
      <c r="B642" s="308"/>
      <c r="C642" s="112">
        <f>SUM(C637:C641)</f>
        <v>66.3</v>
      </c>
      <c r="D642" s="112">
        <f t="shared" ref="D642:E642" si="102">SUM(D637:D641)</f>
        <v>0</v>
      </c>
      <c r="E642" s="112">
        <f t="shared" si="102"/>
        <v>0</v>
      </c>
      <c r="F642" s="108"/>
      <c r="G642" s="107" t="s">
        <v>38</v>
      </c>
      <c r="H642" s="109"/>
      <c r="I642" s="110"/>
      <c r="J642" s="138"/>
      <c r="K642" s="138"/>
    </row>
    <row r="643" spans="1:11" ht="15" customHeight="1" thickBot="1" x14ac:dyDescent="0.35">
      <c r="A643" s="295"/>
      <c r="B643" s="297" t="s">
        <v>541</v>
      </c>
      <c r="C643" s="111"/>
      <c r="D643" s="111"/>
      <c r="E643" s="111"/>
      <c r="F643" s="53"/>
      <c r="G643" s="102" t="s">
        <v>33</v>
      </c>
      <c r="H643" s="103">
        <v>288724610</v>
      </c>
      <c r="I643" s="102">
        <v>0</v>
      </c>
    </row>
    <row r="644" spans="1:11" ht="15" thickBot="1" x14ac:dyDescent="0.35">
      <c r="A644" s="295"/>
      <c r="B644" s="298"/>
      <c r="C644" s="111"/>
      <c r="D644" s="111"/>
      <c r="E644" s="111"/>
      <c r="F644" s="104"/>
      <c r="G644" s="102" t="s">
        <v>36</v>
      </c>
      <c r="H644" s="105"/>
      <c r="I644" s="102"/>
    </row>
    <row r="645" spans="1:11" ht="15" thickBot="1" x14ac:dyDescent="0.35">
      <c r="A645" s="295"/>
      <c r="B645" s="298"/>
      <c r="C645" s="111"/>
      <c r="D645" s="111"/>
      <c r="E645" s="111"/>
      <c r="F645" s="104"/>
      <c r="G645" s="102" t="s">
        <v>99</v>
      </c>
      <c r="H645" s="105"/>
      <c r="I645" s="102"/>
    </row>
    <row r="646" spans="1:11" ht="15" thickBot="1" x14ac:dyDescent="0.35">
      <c r="A646" s="295"/>
      <c r="B646" s="298"/>
      <c r="C646" s="111"/>
      <c r="D646" s="111"/>
      <c r="E646" s="111"/>
      <c r="F646" s="104"/>
      <c r="G646" s="102" t="s">
        <v>34</v>
      </c>
      <c r="H646" s="105"/>
      <c r="I646" s="102"/>
    </row>
    <row r="647" spans="1:11" ht="15" thickBot="1" x14ac:dyDescent="0.35">
      <c r="A647" s="295"/>
      <c r="B647" s="298"/>
      <c r="C647" s="111"/>
      <c r="D647" s="111"/>
      <c r="E647" s="111"/>
      <c r="F647" s="104"/>
      <c r="G647" s="102" t="s">
        <v>100</v>
      </c>
      <c r="H647" s="105"/>
      <c r="I647" s="102"/>
    </row>
    <row r="648" spans="1:11" ht="15" thickBot="1" x14ac:dyDescent="0.35">
      <c r="A648" s="296"/>
      <c r="B648" s="299"/>
      <c r="C648" s="112">
        <f>SUM(C643:C647)</f>
        <v>0</v>
      </c>
      <c r="D648" s="112">
        <f t="shared" ref="D648:E648" si="103">SUM(D643:D647)</f>
        <v>0</v>
      </c>
      <c r="E648" s="112">
        <f t="shared" si="103"/>
        <v>0</v>
      </c>
      <c r="F648" s="108"/>
      <c r="G648" s="107" t="s">
        <v>38</v>
      </c>
      <c r="H648" s="109"/>
      <c r="I648" s="110"/>
    </row>
    <row r="649" spans="1:11" ht="15" customHeight="1" thickBot="1" x14ac:dyDescent="0.35">
      <c r="A649" s="295"/>
      <c r="B649" s="297" t="s">
        <v>542</v>
      </c>
      <c r="C649" s="111">
        <v>40</v>
      </c>
      <c r="D649" s="111">
        <v>50</v>
      </c>
      <c r="E649" s="111">
        <v>40</v>
      </c>
      <c r="F649" s="53"/>
      <c r="G649" s="102" t="s">
        <v>33</v>
      </c>
      <c r="H649" s="103">
        <v>288724610</v>
      </c>
      <c r="I649" s="102">
        <v>0</v>
      </c>
    </row>
    <row r="650" spans="1:11" ht="15" thickBot="1" x14ac:dyDescent="0.35">
      <c r="A650" s="295"/>
      <c r="B650" s="298"/>
      <c r="C650" s="111">
        <v>30</v>
      </c>
      <c r="D650" s="111"/>
      <c r="E650" s="111"/>
      <c r="F650" s="104"/>
      <c r="G650" s="102" t="s">
        <v>36</v>
      </c>
      <c r="H650" s="105"/>
      <c r="I650" s="102"/>
      <c r="J650" s="138"/>
    </row>
    <row r="651" spans="1:11" ht="15" thickBot="1" x14ac:dyDescent="0.35">
      <c r="A651" s="295"/>
      <c r="B651" s="298"/>
      <c r="C651" s="111"/>
      <c r="D651" s="111"/>
      <c r="E651" s="111"/>
      <c r="F651" s="104"/>
      <c r="G651" s="102" t="s">
        <v>99</v>
      </c>
      <c r="H651" s="105"/>
      <c r="I651" s="102"/>
      <c r="J651" s="138"/>
    </row>
    <row r="652" spans="1:11" ht="15" thickBot="1" x14ac:dyDescent="0.35">
      <c r="A652" s="295"/>
      <c r="B652" s="298"/>
      <c r="C652" s="111"/>
      <c r="D652" s="111"/>
      <c r="E652" s="111"/>
      <c r="F652" s="104"/>
      <c r="G652" s="102" t="s">
        <v>34</v>
      </c>
      <c r="H652" s="105"/>
      <c r="I652" s="102"/>
      <c r="J652" s="138"/>
    </row>
    <row r="653" spans="1:11" ht="15" thickBot="1" x14ac:dyDescent="0.35">
      <c r="A653" s="295"/>
      <c r="B653" s="298"/>
      <c r="C653" s="111"/>
      <c r="D653" s="111"/>
      <c r="E653" s="111"/>
      <c r="F653" s="104"/>
      <c r="G653" s="102" t="s">
        <v>100</v>
      </c>
      <c r="H653" s="105"/>
      <c r="I653" s="102"/>
      <c r="J653" s="138"/>
    </row>
    <row r="654" spans="1:11" ht="15" thickBot="1" x14ac:dyDescent="0.35">
      <c r="A654" s="296"/>
      <c r="B654" s="299"/>
      <c r="C654" s="112">
        <f>SUM(C649:C653)</f>
        <v>70</v>
      </c>
      <c r="D654" s="112">
        <f t="shared" ref="D654:E654" si="104">SUM(D649:D653)</f>
        <v>50</v>
      </c>
      <c r="E654" s="112">
        <f t="shared" si="104"/>
        <v>40</v>
      </c>
      <c r="F654" s="108"/>
      <c r="G654" s="107" t="s">
        <v>38</v>
      </c>
      <c r="H654" s="109"/>
      <c r="I654" s="110"/>
      <c r="J654" s="138"/>
    </row>
    <row r="655" spans="1:11" ht="15" thickBot="1" x14ac:dyDescent="0.35">
      <c r="A655" s="294"/>
      <c r="B655" s="297" t="s">
        <v>543</v>
      </c>
      <c r="C655" s="66">
        <v>40.6</v>
      </c>
      <c r="D655" s="144">
        <v>55</v>
      </c>
      <c r="E655" s="144">
        <v>60</v>
      </c>
      <c r="F655" s="145"/>
      <c r="G655" s="66" t="s">
        <v>33</v>
      </c>
      <c r="H655" s="146">
        <v>288724610</v>
      </c>
      <c r="I655" s="66">
        <v>0</v>
      </c>
      <c r="J655" s="138"/>
    </row>
    <row r="656" spans="1:11" ht="15" thickBot="1" x14ac:dyDescent="0.35">
      <c r="A656" s="295"/>
      <c r="B656" s="298"/>
      <c r="C656" s="102"/>
      <c r="D656" s="111"/>
      <c r="E656" s="111"/>
      <c r="F656" s="104"/>
      <c r="G656" s="102" t="s">
        <v>36</v>
      </c>
      <c r="H656" s="105"/>
      <c r="I656" s="102"/>
      <c r="J656" s="138"/>
    </row>
    <row r="657" spans="1:10" ht="15" thickBot="1" x14ac:dyDescent="0.35">
      <c r="A657" s="295"/>
      <c r="B657" s="298"/>
      <c r="C657" s="102"/>
      <c r="D657" s="111"/>
      <c r="E657" s="111"/>
      <c r="F657" s="104"/>
      <c r="G657" s="102" t="s">
        <v>99</v>
      </c>
      <c r="H657" s="105"/>
      <c r="I657" s="102"/>
      <c r="J657" s="138"/>
    </row>
    <row r="658" spans="1:10" ht="15" thickBot="1" x14ac:dyDescent="0.35">
      <c r="A658" s="295"/>
      <c r="B658" s="298"/>
      <c r="C658" s="102"/>
      <c r="D658" s="111"/>
      <c r="E658" s="111"/>
      <c r="F658" s="104"/>
      <c r="G658" s="102" t="s">
        <v>34</v>
      </c>
      <c r="H658" s="105"/>
      <c r="I658" s="102"/>
      <c r="J658" s="138"/>
    </row>
    <row r="659" spans="1:10" ht="15" thickBot="1" x14ac:dyDescent="0.35">
      <c r="A659" s="295"/>
      <c r="B659" s="298"/>
      <c r="C659" s="102"/>
      <c r="D659" s="111"/>
      <c r="E659" s="111"/>
      <c r="F659" s="104"/>
      <c r="G659" s="102" t="s">
        <v>100</v>
      </c>
      <c r="H659" s="105"/>
      <c r="I659" s="102"/>
      <c r="J659" s="138"/>
    </row>
    <row r="660" spans="1:10" ht="15" thickBot="1" x14ac:dyDescent="0.35">
      <c r="A660" s="296"/>
      <c r="B660" s="299"/>
      <c r="C660" s="110">
        <f>SUM(C655:C659)</f>
        <v>40.6</v>
      </c>
      <c r="D660" s="112">
        <f t="shared" ref="D660:E660" si="105">SUM(D655:D659)</f>
        <v>55</v>
      </c>
      <c r="E660" s="112">
        <f t="shared" si="105"/>
        <v>60</v>
      </c>
      <c r="F660" s="108"/>
      <c r="G660" s="107" t="s">
        <v>38</v>
      </c>
      <c r="H660" s="109"/>
      <c r="I660" s="110"/>
      <c r="J660" s="138"/>
    </row>
    <row r="661" spans="1:10" ht="15" customHeight="1" thickBot="1" x14ac:dyDescent="0.35">
      <c r="A661" s="295"/>
      <c r="B661" s="297" t="s">
        <v>545</v>
      </c>
      <c r="C661" s="102"/>
      <c r="D661" s="102"/>
      <c r="E661" s="102"/>
      <c r="F661" s="53"/>
      <c r="G661" s="102" t="s">
        <v>33</v>
      </c>
      <c r="H661" s="103">
        <v>288724610</v>
      </c>
      <c r="I661" s="102">
        <v>0</v>
      </c>
      <c r="J661" s="138"/>
    </row>
    <row r="662" spans="1:10" ht="15" thickBot="1" x14ac:dyDescent="0.35">
      <c r="A662" s="295"/>
      <c r="B662" s="298"/>
      <c r="C662" s="241">
        <v>446.8</v>
      </c>
      <c r="D662" s="102"/>
      <c r="E662" s="102"/>
      <c r="F662" s="104"/>
      <c r="G662" s="102" t="s">
        <v>36</v>
      </c>
      <c r="H662" s="105"/>
      <c r="I662" s="102"/>
      <c r="J662" s="138"/>
    </row>
    <row r="663" spans="1:10" ht="15" thickBot="1" x14ac:dyDescent="0.35">
      <c r="A663" s="295"/>
      <c r="B663" s="298"/>
      <c r="C663" s="102"/>
      <c r="D663" s="102"/>
      <c r="E663" s="102"/>
      <c r="F663" s="104"/>
      <c r="G663" s="102" t="s">
        <v>99</v>
      </c>
      <c r="H663" s="105"/>
      <c r="I663" s="102"/>
    </row>
    <row r="664" spans="1:10" ht="15" thickBot="1" x14ac:dyDescent="0.35">
      <c r="A664" s="295"/>
      <c r="B664" s="298"/>
      <c r="C664" s="102"/>
      <c r="D664" s="102"/>
      <c r="E664" s="102"/>
      <c r="F664" s="104"/>
      <c r="G664" s="102" t="s">
        <v>34</v>
      </c>
      <c r="H664" s="105"/>
      <c r="I664" s="102"/>
    </row>
    <row r="665" spans="1:10" ht="15" thickBot="1" x14ac:dyDescent="0.35">
      <c r="A665" s="295"/>
      <c r="B665" s="298"/>
      <c r="C665" s="102"/>
      <c r="D665" s="102"/>
      <c r="E665" s="102"/>
      <c r="F665" s="104"/>
      <c r="G665" s="102" t="s">
        <v>100</v>
      </c>
      <c r="H665" s="105"/>
      <c r="I665" s="102"/>
    </row>
    <row r="666" spans="1:10" ht="15" thickBot="1" x14ac:dyDescent="0.35">
      <c r="A666" s="296"/>
      <c r="B666" s="299"/>
      <c r="C666" s="110">
        <f>SUM(C661:C665)</f>
        <v>446.8</v>
      </c>
      <c r="D666" s="110">
        <f t="shared" ref="D666:E666" si="106">SUM(D661:D665)</f>
        <v>0</v>
      </c>
      <c r="E666" s="110">
        <f t="shared" si="106"/>
        <v>0</v>
      </c>
      <c r="F666" s="108"/>
      <c r="G666" s="107" t="s">
        <v>38</v>
      </c>
      <c r="H666" s="109"/>
      <c r="I666" s="110"/>
    </row>
    <row r="667" spans="1:10" ht="15" customHeight="1" thickBot="1" x14ac:dyDescent="0.35">
      <c r="A667" s="294"/>
      <c r="B667" s="297" t="s">
        <v>682</v>
      </c>
      <c r="C667" s="216"/>
      <c r="D667" s="216"/>
      <c r="E667" s="216"/>
      <c r="F667" s="217"/>
      <c r="G667" s="216" t="s">
        <v>33</v>
      </c>
      <c r="H667" s="234">
        <v>288724610</v>
      </c>
      <c r="I667" s="216">
        <v>0</v>
      </c>
    </row>
    <row r="668" spans="1:10" ht="15" thickBot="1" x14ac:dyDescent="0.35">
      <c r="A668" s="295"/>
      <c r="B668" s="298"/>
      <c r="C668" s="216"/>
      <c r="D668" s="216"/>
      <c r="E668" s="216"/>
      <c r="F668" s="217"/>
      <c r="G668" s="216" t="s">
        <v>36</v>
      </c>
      <c r="H668" s="234"/>
      <c r="I668" s="216"/>
    </row>
    <row r="669" spans="1:10" ht="15" thickBot="1" x14ac:dyDescent="0.35">
      <c r="A669" s="295"/>
      <c r="B669" s="298"/>
      <c r="C669" s="216"/>
      <c r="D669" s="216"/>
      <c r="E669" s="216"/>
      <c r="F669" s="217"/>
      <c r="G669" s="216" t="s">
        <v>99</v>
      </c>
      <c r="H669" s="234"/>
      <c r="I669" s="216"/>
    </row>
    <row r="670" spans="1:10" ht="15" thickBot="1" x14ac:dyDescent="0.35">
      <c r="A670" s="295"/>
      <c r="B670" s="298"/>
      <c r="C670" s="216"/>
      <c r="D670" s="216"/>
      <c r="E670" s="216"/>
      <c r="F670" s="217"/>
      <c r="G670" s="216" t="s">
        <v>34</v>
      </c>
      <c r="H670" s="234"/>
      <c r="I670" s="216"/>
    </row>
    <row r="671" spans="1:10" ht="15" thickBot="1" x14ac:dyDescent="0.35">
      <c r="A671" s="295"/>
      <c r="B671" s="298"/>
      <c r="C671" s="216"/>
      <c r="D671" s="216"/>
      <c r="E671" s="216"/>
      <c r="F671" s="217"/>
      <c r="G671" s="216" t="s">
        <v>100</v>
      </c>
      <c r="H671" s="234"/>
      <c r="I671" s="216"/>
    </row>
    <row r="672" spans="1:10" ht="15" thickBot="1" x14ac:dyDescent="0.35">
      <c r="A672" s="296"/>
      <c r="B672" s="299"/>
      <c r="C672" s="110"/>
      <c r="D672" s="110"/>
      <c r="E672" s="110"/>
      <c r="F672" s="108"/>
      <c r="G672" s="107" t="s">
        <v>38</v>
      </c>
      <c r="H672" s="222"/>
      <c r="I672" s="110"/>
    </row>
    <row r="673" spans="1:13" ht="15" thickBot="1" x14ac:dyDescent="0.35">
      <c r="A673" s="215"/>
      <c r="B673" s="113" t="s">
        <v>214</v>
      </c>
      <c r="C673" s="114"/>
      <c r="D673" s="114"/>
      <c r="E673" s="114"/>
      <c r="F673" s="114"/>
      <c r="G673" s="101"/>
      <c r="H673" s="103"/>
      <c r="I673" s="103"/>
    </row>
    <row r="674" spans="1:13" ht="27" thickBot="1" x14ac:dyDescent="0.35">
      <c r="A674" s="92" t="s">
        <v>221</v>
      </c>
      <c r="B674" s="93" t="s">
        <v>113</v>
      </c>
      <c r="C674" s="94"/>
      <c r="D674" s="94"/>
      <c r="E674" s="94"/>
      <c r="F674" s="95" t="s">
        <v>225</v>
      </c>
      <c r="G674" s="93"/>
      <c r="H674" s="94"/>
      <c r="I674" s="94"/>
    </row>
    <row r="675" spans="1:13" ht="15" thickBot="1" x14ac:dyDescent="0.35">
      <c r="A675" s="96" t="s">
        <v>222</v>
      </c>
      <c r="B675" s="97" t="s">
        <v>227</v>
      </c>
      <c r="C675" s="98"/>
      <c r="D675" s="98"/>
      <c r="E675" s="98"/>
      <c r="F675" s="99" t="s">
        <v>226</v>
      </c>
      <c r="G675" s="97"/>
      <c r="H675" s="98"/>
      <c r="I675" s="98"/>
    </row>
    <row r="676" spans="1:13" ht="15" customHeight="1" thickBot="1" x14ac:dyDescent="0.35">
      <c r="A676" s="295" t="s">
        <v>223</v>
      </c>
      <c r="B676" s="300" t="s">
        <v>229</v>
      </c>
      <c r="C676" s="100">
        <f>C682*1</f>
        <v>9.5</v>
      </c>
      <c r="D676" s="100">
        <f t="shared" ref="D676:E680" si="107">D682*1</f>
        <v>0</v>
      </c>
      <c r="E676" s="100">
        <f t="shared" si="107"/>
        <v>0</v>
      </c>
      <c r="F676" s="53" t="s">
        <v>228</v>
      </c>
      <c r="G676" s="102" t="s">
        <v>33</v>
      </c>
      <c r="H676" s="103">
        <v>288724610</v>
      </c>
      <c r="I676" s="102">
        <v>0</v>
      </c>
    </row>
    <row r="677" spans="1:13" ht="15" thickBot="1" x14ac:dyDescent="0.35">
      <c r="A677" s="295"/>
      <c r="B677" s="301"/>
      <c r="C677" s="100">
        <f>C683*1</f>
        <v>136.5</v>
      </c>
      <c r="D677" s="100">
        <f t="shared" si="107"/>
        <v>0</v>
      </c>
      <c r="E677" s="100">
        <f t="shared" si="107"/>
        <v>0</v>
      </c>
      <c r="F677" s="104"/>
      <c r="G677" s="102" t="s">
        <v>36</v>
      </c>
      <c r="H677" s="105"/>
      <c r="I677" s="102"/>
    </row>
    <row r="678" spans="1:13" ht="15" thickBot="1" x14ac:dyDescent="0.35">
      <c r="A678" s="295"/>
      <c r="B678" s="301"/>
      <c r="C678" s="100">
        <f>C684*1</f>
        <v>0</v>
      </c>
      <c r="D678" s="100">
        <f t="shared" si="107"/>
        <v>0</v>
      </c>
      <c r="E678" s="100">
        <f t="shared" si="107"/>
        <v>0</v>
      </c>
      <c r="F678" s="104"/>
      <c r="G678" s="102" t="s">
        <v>99</v>
      </c>
      <c r="H678" s="105"/>
      <c r="I678" s="102"/>
    </row>
    <row r="679" spans="1:13" ht="15" thickBot="1" x14ac:dyDescent="0.35">
      <c r="A679" s="295"/>
      <c r="B679" s="301"/>
      <c r="C679" s="100">
        <f>C685*1</f>
        <v>77</v>
      </c>
      <c r="D679" s="100">
        <f t="shared" si="107"/>
        <v>227.7</v>
      </c>
      <c r="E679" s="100">
        <f t="shared" si="107"/>
        <v>125</v>
      </c>
      <c r="F679" s="104"/>
      <c r="G679" s="102" t="s">
        <v>34</v>
      </c>
      <c r="H679" s="105"/>
      <c r="I679" s="102"/>
    </row>
    <row r="680" spans="1:13" ht="15" thickBot="1" x14ac:dyDescent="0.35">
      <c r="A680" s="295"/>
      <c r="B680" s="301"/>
      <c r="C680" s="100">
        <f>C686*1</f>
        <v>0</v>
      </c>
      <c r="D680" s="100">
        <f t="shared" si="107"/>
        <v>0</v>
      </c>
      <c r="E680" s="100">
        <f t="shared" si="107"/>
        <v>0</v>
      </c>
      <c r="F680" s="104"/>
      <c r="G680" s="102" t="s">
        <v>100</v>
      </c>
      <c r="H680" s="105"/>
      <c r="I680" s="102"/>
      <c r="J680" s="138"/>
      <c r="K680" s="138"/>
      <c r="L680" s="138"/>
      <c r="M680" s="138"/>
    </row>
    <row r="681" spans="1:13" ht="15" thickBot="1" x14ac:dyDescent="0.35">
      <c r="A681" s="296"/>
      <c r="B681" s="302"/>
      <c r="C681" s="116">
        <f>SUM(C676:C680)</f>
        <v>223</v>
      </c>
      <c r="D681" s="116">
        <f t="shared" ref="D681:E681" si="108">SUM(D676:D680)</f>
        <v>227.7</v>
      </c>
      <c r="E681" s="116">
        <f t="shared" si="108"/>
        <v>125</v>
      </c>
      <c r="F681" s="108"/>
      <c r="G681" s="107" t="s">
        <v>38</v>
      </c>
      <c r="H681" s="109"/>
      <c r="I681" s="110"/>
      <c r="J681" s="138"/>
      <c r="K681" s="138"/>
      <c r="L681" s="138"/>
      <c r="M681" s="138"/>
    </row>
    <row r="682" spans="1:13" ht="15" customHeight="1" thickBot="1" x14ac:dyDescent="0.35">
      <c r="A682" s="295"/>
      <c r="B682" s="297" t="s">
        <v>546</v>
      </c>
      <c r="C682" s="111">
        <v>9.5</v>
      </c>
      <c r="D682" s="111"/>
      <c r="E682" s="111"/>
      <c r="F682" s="53"/>
      <c r="G682" s="102" t="s">
        <v>33</v>
      </c>
      <c r="H682" s="103">
        <v>288724610</v>
      </c>
      <c r="I682" s="102">
        <v>0</v>
      </c>
      <c r="J682" s="171">
        <f t="shared" ref="J682:L684" si="109">C54+C86+C109+C133+C172+C186+C244+C259+C330+C430+C444+C464+C553+C565+C574+C631+C676</f>
        <v>1240</v>
      </c>
      <c r="K682" s="171">
        <f t="shared" si="109"/>
        <v>13682.099999999999</v>
      </c>
      <c r="L682" s="171">
        <f t="shared" si="109"/>
        <v>479</v>
      </c>
      <c r="M682" s="138"/>
    </row>
    <row r="683" spans="1:13" ht="15" thickBot="1" x14ac:dyDescent="0.35">
      <c r="A683" s="295"/>
      <c r="B683" s="298"/>
      <c r="C683" s="111">
        <v>136.5</v>
      </c>
      <c r="D683" s="111"/>
      <c r="E683" s="111"/>
      <c r="F683" s="104"/>
      <c r="G683" s="102" t="s">
        <v>36</v>
      </c>
      <c r="H683" s="105"/>
      <c r="I683" s="102"/>
      <c r="J683" s="171">
        <f t="shared" si="109"/>
        <v>6808.4000000000015</v>
      </c>
      <c r="K683" s="171">
        <f t="shared" si="109"/>
        <v>971.19999999999993</v>
      </c>
      <c r="L683" s="171">
        <f t="shared" si="109"/>
        <v>4070</v>
      </c>
      <c r="M683" s="138"/>
    </row>
    <row r="684" spans="1:13" ht="15" thickBot="1" x14ac:dyDescent="0.35">
      <c r="A684" s="295"/>
      <c r="B684" s="298"/>
      <c r="C684" s="111"/>
      <c r="D684" s="111"/>
      <c r="E684" s="111"/>
      <c r="F684" s="104"/>
      <c r="G684" s="102" t="s">
        <v>99</v>
      </c>
      <c r="H684" s="105"/>
      <c r="I684" s="102"/>
      <c r="J684" s="171">
        <f t="shared" si="109"/>
        <v>8103.5</v>
      </c>
      <c r="K684" s="171">
        <f t="shared" si="109"/>
        <v>0</v>
      </c>
      <c r="L684" s="171">
        <f t="shared" si="109"/>
        <v>0</v>
      </c>
      <c r="M684" s="138"/>
    </row>
    <row r="685" spans="1:13" ht="15" thickBot="1" x14ac:dyDescent="0.35">
      <c r="A685" s="295"/>
      <c r="B685" s="298"/>
      <c r="C685" s="111">
        <v>77</v>
      </c>
      <c r="D685" s="111">
        <v>227.7</v>
      </c>
      <c r="E685" s="111">
        <v>125</v>
      </c>
      <c r="F685" s="104"/>
      <c r="G685" s="102" t="s">
        <v>34</v>
      </c>
      <c r="H685" s="105"/>
      <c r="I685" s="102"/>
      <c r="J685" s="231">
        <f>C57+C89+C112+C136+C175+C189+C247+C262+C333+C433+C447+C467+C556+C568+C577+C634+C679+C418</f>
        <v>7975.3</v>
      </c>
      <c r="K685" s="171">
        <f>D57+D89+D112+D136+D175+D189+D247+D262+D333+D433+D447+D467+D556+D568+D577+D634+D679</f>
        <v>5517.9</v>
      </c>
      <c r="L685" s="171">
        <f>E57+E89+E112+E136+E175+E189+E247+E262+E333+E433+E447+E467+E556+E568+E577+E634+E679</f>
        <v>2292.6</v>
      </c>
      <c r="M685" s="138"/>
    </row>
    <row r="686" spans="1:13" ht="15" thickBot="1" x14ac:dyDescent="0.35">
      <c r="A686" s="295"/>
      <c r="B686" s="298"/>
      <c r="C686" s="111"/>
      <c r="D686" s="111"/>
      <c r="E686" s="111"/>
      <c r="F686" s="104"/>
      <c r="G686" s="102" t="s">
        <v>100</v>
      </c>
      <c r="H686" s="105"/>
      <c r="I686" s="102"/>
      <c r="J686" s="171">
        <f>C58+C90+C113+C137+C176+C190+C248+C263+C334+C434+C448+C468+C557+C569+C578+C635+C680</f>
        <v>4989</v>
      </c>
      <c r="K686" s="171">
        <f>D58+D90+D113+D137+D176+D190+D248+D263+D334+D434+D448+D468+D557+D569+D578+D635+D680</f>
        <v>6480</v>
      </c>
      <c r="L686" s="171">
        <f>E58+E90+E113+E137+E176+E190+E248+E263+E334+E434+E448+E468+E557+E569+E578+E635+E680</f>
        <v>0</v>
      </c>
      <c r="M686" s="138"/>
    </row>
    <row r="687" spans="1:13" ht="15" thickBot="1" x14ac:dyDescent="0.35">
      <c r="A687" s="295"/>
      <c r="B687" s="298"/>
      <c r="C687" s="111"/>
      <c r="D687" s="111"/>
      <c r="E687" s="111"/>
      <c r="F687" s="104"/>
      <c r="G687" s="102" t="s">
        <v>662</v>
      </c>
      <c r="H687" s="105"/>
      <c r="I687" s="102"/>
      <c r="J687" s="171">
        <f>C72+C104+C184+C210+C319+C354+C367+C488</f>
        <v>1390.4</v>
      </c>
      <c r="K687" s="171"/>
      <c r="L687" s="171"/>
      <c r="M687" s="138"/>
    </row>
    <row r="688" spans="1:13" ht="15" thickBot="1" x14ac:dyDescent="0.35">
      <c r="A688" s="296"/>
      <c r="B688" s="299"/>
      <c r="C688" s="112">
        <f>SUM(C682:C686)</f>
        <v>223</v>
      </c>
      <c r="D688" s="112">
        <f>SUM(D682:D686)</f>
        <v>227.7</v>
      </c>
      <c r="E688" s="112">
        <f>SUM(E682:E686)</f>
        <v>125</v>
      </c>
      <c r="F688" s="108"/>
      <c r="G688" s="107" t="s">
        <v>38</v>
      </c>
      <c r="H688" s="109"/>
      <c r="I688" s="110"/>
      <c r="J688" s="189">
        <f>SUM(J682:J687)</f>
        <v>30506.600000000002</v>
      </c>
      <c r="K688" s="189">
        <f>SUM(K682:K686)</f>
        <v>26651.199999999997</v>
      </c>
      <c r="L688" s="189">
        <f>SUM(L682:L686)</f>
        <v>6841.6</v>
      </c>
      <c r="M688" s="138"/>
    </row>
    <row r="689" spans="1:13" ht="15" thickBot="1" x14ac:dyDescent="0.35">
      <c r="A689" s="96" t="s">
        <v>683</v>
      </c>
      <c r="B689" s="235" t="s">
        <v>684</v>
      </c>
      <c r="C689" s="225"/>
      <c r="D689" s="225"/>
      <c r="E689" s="225"/>
      <c r="F689" s="99" t="s">
        <v>307</v>
      </c>
      <c r="G689" s="226"/>
      <c r="H689" s="227"/>
      <c r="I689" s="228"/>
      <c r="J689" s="189"/>
      <c r="K689" s="189"/>
      <c r="L689" s="189"/>
      <c r="M689" s="138"/>
    </row>
    <row r="690" spans="1:13" ht="15" thickBot="1" x14ac:dyDescent="0.35">
      <c r="A690" s="294" t="s">
        <v>685</v>
      </c>
      <c r="B690" s="300" t="s">
        <v>686</v>
      </c>
      <c r="C690" s="191"/>
      <c r="D690" s="191"/>
      <c r="E690" s="191"/>
      <c r="F690" s="236" t="s">
        <v>307</v>
      </c>
      <c r="G690" s="216" t="s">
        <v>33</v>
      </c>
      <c r="H690" s="234">
        <v>288724610</v>
      </c>
      <c r="I690" s="216">
        <v>0</v>
      </c>
      <c r="J690" s="189"/>
      <c r="K690" s="189"/>
      <c r="L690" s="189"/>
      <c r="M690" s="138"/>
    </row>
    <row r="691" spans="1:13" ht="15" thickBot="1" x14ac:dyDescent="0.35">
      <c r="A691" s="295"/>
      <c r="B691" s="301"/>
      <c r="C691" s="191"/>
      <c r="D691" s="191"/>
      <c r="E691" s="191"/>
      <c r="F691" s="217"/>
      <c r="G691" s="216" t="s">
        <v>36</v>
      </c>
      <c r="H691" s="218"/>
      <c r="I691" s="216"/>
      <c r="J691" s="189"/>
      <c r="K691" s="189"/>
      <c r="L691" s="189"/>
      <c r="M691" s="138"/>
    </row>
    <row r="692" spans="1:13" ht="15" thickBot="1" x14ac:dyDescent="0.35">
      <c r="A692" s="295"/>
      <c r="B692" s="301"/>
      <c r="C692" s="191"/>
      <c r="D692" s="191"/>
      <c r="E692" s="191"/>
      <c r="F692" s="217"/>
      <c r="G692" s="216" t="s">
        <v>99</v>
      </c>
      <c r="H692" s="218"/>
      <c r="I692" s="216"/>
      <c r="J692" s="189"/>
      <c r="K692" s="189"/>
      <c r="L692" s="189"/>
      <c r="M692" s="138"/>
    </row>
    <row r="693" spans="1:13" ht="15" thickBot="1" x14ac:dyDescent="0.35">
      <c r="A693" s="295"/>
      <c r="B693" s="301"/>
      <c r="C693" s="191"/>
      <c r="D693" s="191"/>
      <c r="E693" s="191"/>
      <c r="F693" s="217"/>
      <c r="G693" s="216" t="s">
        <v>34</v>
      </c>
      <c r="H693" s="218"/>
      <c r="I693" s="216"/>
      <c r="J693" s="189"/>
      <c r="K693" s="189"/>
      <c r="L693" s="189"/>
      <c r="M693" s="138"/>
    </row>
    <row r="694" spans="1:13" ht="15" thickBot="1" x14ac:dyDescent="0.35">
      <c r="A694" s="295"/>
      <c r="B694" s="301"/>
      <c r="C694" s="191"/>
      <c r="D694" s="191"/>
      <c r="E694" s="191"/>
      <c r="F694" s="217"/>
      <c r="G694" s="216" t="s">
        <v>100</v>
      </c>
      <c r="H694" s="218"/>
      <c r="I694" s="216"/>
      <c r="J694" s="189"/>
      <c r="K694" s="189"/>
      <c r="L694" s="189"/>
      <c r="M694" s="138"/>
    </row>
    <row r="695" spans="1:13" ht="15" thickBot="1" x14ac:dyDescent="0.35">
      <c r="A695" s="296"/>
      <c r="B695" s="302"/>
      <c r="C695" s="112"/>
      <c r="D695" s="112"/>
      <c r="E695" s="112"/>
      <c r="F695" s="108"/>
      <c r="G695" s="107" t="s">
        <v>38</v>
      </c>
      <c r="H695" s="109"/>
      <c r="I695" s="110"/>
      <c r="J695" s="189"/>
      <c r="K695" s="189"/>
      <c r="L695" s="189"/>
      <c r="M695" s="138"/>
    </row>
    <row r="696" spans="1:13" ht="15" customHeight="1" thickBot="1" x14ac:dyDescent="0.35">
      <c r="A696" s="288"/>
      <c r="B696" s="291" t="s">
        <v>687</v>
      </c>
      <c r="C696" s="191"/>
      <c r="D696" s="191"/>
      <c r="E696" s="191"/>
      <c r="F696" s="217"/>
      <c r="G696" s="216" t="s">
        <v>33</v>
      </c>
      <c r="H696" s="234">
        <v>288724610</v>
      </c>
      <c r="I696" s="216">
        <v>0</v>
      </c>
      <c r="J696" s="189"/>
      <c r="K696" s="189"/>
      <c r="L696" s="189"/>
      <c r="M696" s="138"/>
    </row>
    <row r="697" spans="1:13" ht="15" thickBot="1" x14ac:dyDescent="0.35">
      <c r="A697" s="289"/>
      <c r="B697" s="292"/>
      <c r="C697" s="191"/>
      <c r="D697" s="191"/>
      <c r="E697" s="191"/>
      <c r="F697" s="217"/>
      <c r="G697" s="216" t="s">
        <v>36</v>
      </c>
      <c r="H697" s="234"/>
      <c r="I697" s="216"/>
      <c r="J697" s="189"/>
      <c r="K697" s="189"/>
      <c r="L697" s="189"/>
      <c r="M697" s="138"/>
    </row>
    <row r="698" spans="1:13" ht="15" thickBot="1" x14ac:dyDescent="0.35">
      <c r="A698" s="289"/>
      <c r="B698" s="292"/>
      <c r="C698" s="191"/>
      <c r="D698" s="191"/>
      <c r="E698" s="191"/>
      <c r="F698" s="217"/>
      <c r="G698" s="216" t="s">
        <v>99</v>
      </c>
      <c r="H698" s="234"/>
      <c r="I698" s="216"/>
      <c r="J698" s="189"/>
      <c r="K698" s="189"/>
      <c r="L698" s="189"/>
      <c r="M698" s="138"/>
    </row>
    <row r="699" spans="1:13" ht="15" thickBot="1" x14ac:dyDescent="0.35">
      <c r="A699" s="289"/>
      <c r="B699" s="292"/>
      <c r="C699" s="191"/>
      <c r="D699" s="191"/>
      <c r="E699" s="191"/>
      <c r="F699" s="217"/>
      <c r="G699" s="216" t="s">
        <v>34</v>
      </c>
      <c r="H699" s="234"/>
      <c r="I699" s="216"/>
      <c r="J699" s="189"/>
      <c r="K699" s="189"/>
      <c r="L699" s="189"/>
      <c r="M699" s="138"/>
    </row>
    <row r="700" spans="1:13" ht="15" thickBot="1" x14ac:dyDescent="0.35">
      <c r="A700" s="289"/>
      <c r="B700" s="292"/>
      <c r="C700" s="191"/>
      <c r="D700" s="191"/>
      <c r="E700" s="191"/>
      <c r="F700" s="217"/>
      <c r="G700" s="216" t="s">
        <v>100</v>
      </c>
      <c r="H700" s="234"/>
      <c r="I700" s="216"/>
      <c r="J700" s="189"/>
      <c r="K700" s="189"/>
      <c r="L700" s="189"/>
      <c r="M700" s="138"/>
    </row>
    <row r="701" spans="1:13" ht="15" thickBot="1" x14ac:dyDescent="0.35">
      <c r="A701" s="290"/>
      <c r="B701" s="293"/>
      <c r="C701" s="112"/>
      <c r="D701" s="112"/>
      <c r="E701" s="112"/>
      <c r="F701" s="108"/>
      <c r="G701" s="107" t="s">
        <v>38</v>
      </c>
      <c r="H701" s="109"/>
      <c r="I701" s="110"/>
      <c r="J701" s="189"/>
      <c r="K701" s="189"/>
      <c r="L701" s="189"/>
      <c r="M701" s="138"/>
    </row>
    <row r="702" spans="1:13" ht="15" thickBot="1" x14ac:dyDescent="0.35">
      <c r="A702" s="106"/>
      <c r="B702" s="113" t="s">
        <v>224</v>
      </c>
      <c r="C702" s="132"/>
      <c r="D702" s="132"/>
      <c r="E702" s="132"/>
      <c r="F702" s="114"/>
      <c r="G702" s="101"/>
      <c r="H702" s="103"/>
      <c r="I702" s="103"/>
      <c r="J702" s="138"/>
      <c r="K702" s="138"/>
      <c r="L702" s="138"/>
      <c r="M702" s="138"/>
    </row>
    <row r="703" spans="1:13" ht="15" thickBot="1" x14ac:dyDescent="0.35">
      <c r="A703" s="117"/>
      <c r="B703" s="118" t="s">
        <v>84</v>
      </c>
      <c r="C703" s="119">
        <f>C704-C677-C632-C575-C554-C465-C445-C431-C416-C331-C260-C245-C187-C173-C134-C110-C87-C55</f>
        <v>23698.2</v>
      </c>
      <c r="D703" s="120">
        <f>D704-D677-D632-D575-D554-D465-D445-D431-D416-D331-D260-D245-D187-D173-D134-D110-D87-D55</f>
        <v>25680</v>
      </c>
      <c r="E703" s="120">
        <f>E704-E677-E632-E575-E554-E465-E445-E431-E416-E331-E260-E245-E187-E173-E134-E110-E87-E55</f>
        <v>2771.599999999999</v>
      </c>
      <c r="F703" s="121"/>
      <c r="G703" s="118"/>
      <c r="H703" s="122"/>
      <c r="I703" s="123"/>
      <c r="J703" s="138"/>
      <c r="K703" s="138"/>
      <c r="L703" s="138"/>
      <c r="M703" s="138"/>
    </row>
    <row r="704" spans="1:13" ht="15" thickBot="1" x14ac:dyDescent="0.35">
      <c r="A704" s="124"/>
      <c r="B704" s="125" t="s">
        <v>500</v>
      </c>
      <c r="C704" s="126">
        <f>C60+C92+C114+C138+C178+C192+C249+C265+C336+C394+C420+C435+C449+C470+C558+C570+C579+C636+C681</f>
        <v>30506.599999999995</v>
      </c>
      <c r="D704" s="126">
        <f>D60+D92+D114+D138+D178+D192+D249+D265+D336+D394+D420+D435+D449+D470+D558+D570+D579+D636+D681</f>
        <v>26651.200000000001</v>
      </c>
      <c r="E704" s="127">
        <f>E60+E92+E114+E138+E178+E192+E249+E265+E336+E394+E420+E435+E449+E470+E558+E570+E579+E636+E681</f>
        <v>6841.5999999999995</v>
      </c>
      <c r="F704" s="128"/>
      <c r="G704" s="129"/>
      <c r="H704" s="130"/>
      <c r="I704" s="131"/>
      <c r="J704" s="138"/>
      <c r="K704" s="138"/>
      <c r="L704" s="138"/>
      <c r="M704" s="138"/>
    </row>
    <row r="707" spans="1:9" ht="15" thickBot="1" x14ac:dyDescent="0.35">
      <c r="A707" s="46" t="s">
        <v>231</v>
      </c>
      <c r="C707" s="46"/>
      <c r="D707" s="46"/>
      <c r="E707" s="46"/>
      <c r="F707" s="47"/>
      <c r="G707" s="48"/>
      <c r="H707" s="48"/>
      <c r="I707" s="48"/>
    </row>
    <row r="708" spans="1:9" ht="46.2" thickBot="1" x14ac:dyDescent="0.35">
      <c r="A708" s="49" t="s">
        <v>5</v>
      </c>
      <c r="B708" s="50" t="s">
        <v>230</v>
      </c>
      <c r="C708" s="50" t="s">
        <v>24</v>
      </c>
      <c r="D708" s="50" t="s">
        <v>25</v>
      </c>
      <c r="E708" s="50" t="s">
        <v>26</v>
      </c>
      <c r="F708" s="50" t="s">
        <v>6</v>
      </c>
      <c r="G708" s="50" t="s">
        <v>32</v>
      </c>
      <c r="H708" s="50" t="s">
        <v>27</v>
      </c>
      <c r="I708" s="50" t="s">
        <v>50</v>
      </c>
    </row>
    <row r="709" spans="1:9" ht="26.4" customHeight="1" thickBot="1" x14ac:dyDescent="0.35">
      <c r="A709" s="51">
        <v>1</v>
      </c>
      <c r="B709" s="52">
        <v>2</v>
      </c>
      <c r="C709" s="52">
        <v>3</v>
      </c>
      <c r="D709" s="52">
        <v>4</v>
      </c>
      <c r="E709" s="52">
        <v>5</v>
      </c>
      <c r="F709" s="52">
        <v>6</v>
      </c>
      <c r="G709" s="52">
        <v>7</v>
      </c>
      <c r="H709" s="52">
        <v>8</v>
      </c>
      <c r="I709" s="52">
        <v>9</v>
      </c>
    </row>
    <row r="710" spans="1:9" ht="39.6" customHeight="1" thickBot="1" x14ac:dyDescent="0.35">
      <c r="A710" s="27" t="s">
        <v>30</v>
      </c>
      <c r="B710" s="28" t="s">
        <v>176</v>
      </c>
      <c r="C710" s="29"/>
      <c r="D710" s="29"/>
      <c r="E710" s="29"/>
      <c r="F710" s="30" t="s">
        <v>175</v>
      </c>
      <c r="G710" s="28"/>
      <c r="H710" s="29"/>
      <c r="I710" s="29"/>
    </row>
    <row r="711" spans="1:9" ht="30" customHeight="1" thickBot="1" x14ac:dyDescent="0.35">
      <c r="A711" s="31" t="s">
        <v>29</v>
      </c>
      <c r="B711" s="32" t="s">
        <v>232</v>
      </c>
      <c r="C711" s="33"/>
      <c r="D711" s="33"/>
      <c r="E711" s="33"/>
      <c r="F711" s="34" t="s">
        <v>186</v>
      </c>
      <c r="G711" s="32"/>
      <c r="H711" s="33"/>
      <c r="I711" s="33"/>
    </row>
    <row r="712" spans="1:9" ht="15" thickBot="1" x14ac:dyDescent="0.35">
      <c r="A712" s="321" t="s">
        <v>98</v>
      </c>
      <c r="B712" s="323" t="s">
        <v>233</v>
      </c>
      <c r="C712" s="9"/>
      <c r="D712" s="9"/>
      <c r="E712" s="9"/>
      <c r="F712" s="20"/>
      <c r="G712" s="18" t="s">
        <v>33</v>
      </c>
      <c r="H712" s="23">
        <v>288724610</v>
      </c>
      <c r="I712" s="16" t="s">
        <v>235</v>
      </c>
    </row>
    <row r="713" spans="1:9" ht="15" thickBot="1" x14ac:dyDescent="0.35">
      <c r="A713" s="321"/>
      <c r="B713" s="324"/>
      <c r="C713" s="9"/>
      <c r="D713" s="9"/>
      <c r="E713" s="9"/>
      <c r="F713" s="19"/>
      <c r="G713" s="18" t="s">
        <v>36</v>
      </c>
      <c r="H713" s="24"/>
      <c r="I713" s="16"/>
    </row>
    <row r="714" spans="1:9" ht="15" thickBot="1" x14ac:dyDescent="0.35">
      <c r="A714" s="322"/>
      <c r="B714" s="325"/>
      <c r="C714" s="9"/>
      <c r="D714" s="9"/>
      <c r="E714" s="9"/>
      <c r="F714" s="19"/>
      <c r="G714" s="10" t="s">
        <v>38</v>
      </c>
      <c r="H714" s="24"/>
      <c r="I714" s="16"/>
    </row>
    <row r="715" spans="1:9" ht="15" thickBot="1" x14ac:dyDescent="0.35">
      <c r="A715" s="321" t="s">
        <v>40</v>
      </c>
      <c r="B715" s="323" t="s">
        <v>234</v>
      </c>
      <c r="C715" s="67">
        <v>140</v>
      </c>
      <c r="D715" s="67">
        <v>147</v>
      </c>
      <c r="E715" s="67">
        <v>154</v>
      </c>
      <c r="F715" s="20"/>
      <c r="G715" s="18" t="s">
        <v>33</v>
      </c>
      <c r="H715" s="23">
        <v>288724610</v>
      </c>
      <c r="I715" s="16" t="s">
        <v>95</v>
      </c>
    </row>
    <row r="716" spans="1:9" ht="15" thickBot="1" x14ac:dyDescent="0.35">
      <c r="A716" s="321"/>
      <c r="B716" s="324"/>
      <c r="C716" s="9"/>
      <c r="D716" s="9"/>
      <c r="E716" s="9"/>
      <c r="F716" s="19"/>
      <c r="G716" s="18" t="s">
        <v>36</v>
      </c>
      <c r="H716" s="24"/>
      <c r="I716" s="18"/>
    </row>
    <row r="717" spans="1:9" ht="15" thickBot="1" x14ac:dyDescent="0.35">
      <c r="A717" s="322"/>
      <c r="B717" s="325"/>
      <c r="C717" s="68">
        <f>C715+C716</f>
        <v>140</v>
      </c>
      <c r="D717" s="68">
        <f t="shared" ref="D717:E717" si="110">D715+D716</f>
        <v>147</v>
      </c>
      <c r="E717" s="68">
        <f t="shared" si="110"/>
        <v>154</v>
      </c>
      <c r="F717" s="19"/>
      <c r="G717" s="10" t="s">
        <v>38</v>
      </c>
      <c r="H717" s="24"/>
      <c r="I717" s="18"/>
    </row>
    <row r="718" spans="1:9" ht="15" thickBot="1" x14ac:dyDescent="0.35">
      <c r="A718" s="321" t="s">
        <v>42</v>
      </c>
      <c r="B718" s="323" t="s">
        <v>236</v>
      </c>
      <c r="C718" s="67">
        <v>60</v>
      </c>
      <c r="D718" s="67">
        <v>63</v>
      </c>
      <c r="E718" s="67">
        <v>66</v>
      </c>
      <c r="F718" s="20"/>
      <c r="G718" s="18" t="s">
        <v>33</v>
      </c>
      <c r="H718" s="23">
        <v>288724610</v>
      </c>
      <c r="I718" s="16" t="s">
        <v>95</v>
      </c>
    </row>
    <row r="719" spans="1:9" ht="15" thickBot="1" x14ac:dyDescent="0.35">
      <c r="A719" s="321"/>
      <c r="B719" s="324"/>
      <c r="C719" s="9"/>
      <c r="D719" s="9"/>
      <c r="E719" s="9"/>
      <c r="F719" s="20"/>
      <c r="G719" s="18" t="s">
        <v>36</v>
      </c>
      <c r="H719" s="24"/>
      <c r="I719" s="18"/>
    </row>
    <row r="720" spans="1:9" ht="15" thickBot="1" x14ac:dyDescent="0.35">
      <c r="A720" s="322"/>
      <c r="B720" s="325"/>
      <c r="C720" s="68">
        <f>C718+C719</f>
        <v>60</v>
      </c>
      <c r="D720" s="68">
        <f t="shared" ref="D720:E720" si="111">D718+D719</f>
        <v>63</v>
      </c>
      <c r="E720" s="68">
        <f t="shared" si="111"/>
        <v>66</v>
      </c>
      <c r="F720" s="20"/>
      <c r="G720" s="10" t="s">
        <v>38</v>
      </c>
      <c r="H720" s="24"/>
      <c r="I720" s="18"/>
    </row>
    <row r="721" spans="1:12" ht="15" thickBot="1" x14ac:dyDescent="0.35">
      <c r="A721" s="17"/>
      <c r="B721" s="21" t="s">
        <v>105</v>
      </c>
      <c r="C721" s="9"/>
      <c r="D721" s="9"/>
      <c r="E721" s="9"/>
      <c r="F721" s="9"/>
      <c r="G721" s="10"/>
      <c r="H721" s="23"/>
      <c r="I721" s="23"/>
    </row>
    <row r="722" spans="1:12" ht="15" thickBot="1" x14ac:dyDescent="0.35">
      <c r="A722" s="27" t="s">
        <v>106</v>
      </c>
      <c r="B722" s="28" t="s">
        <v>237</v>
      </c>
      <c r="C722" s="29"/>
      <c r="D722" s="29"/>
      <c r="E722" s="29"/>
      <c r="F722" s="30" t="s">
        <v>192</v>
      </c>
      <c r="G722" s="28"/>
      <c r="H722" s="29"/>
      <c r="I722" s="29"/>
    </row>
    <row r="723" spans="1:12" ht="27" thickBot="1" x14ac:dyDescent="0.35">
      <c r="A723" s="31" t="s">
        <v>107</v>
      </c>
      <c r="B723" s="32" t="s">
        <v>238</v>
      </c>
      <c r="C723" s="33"/>
      <c r="D723" s="33"/>
      <c r="E723" s="33"/>
      <c r="F723" s="34" t="s">
        <v>194</v>
      </c>
      <c r="G723" s="32"/>
      <c r="H723" s="33"/>
      <c r="I723" s="33"/>
    </row>
    <row r="724" spans="1:12" ht="15" thickBot="1" x14ac:dyDescent="0.35">
      <c r="A724" s="321" t="s">
        <v>110</v>
      </c>
      <c r="B724" s="323" t="s">
        <v>239</v>
      </c>
      <c r="C724" s="67">
        <v>78</v>
      </c>
      <c r="D724" s="67">
        <v>82</v>
      </c>
      <c r="E724" s="67">
        <v>86</v>
      </c>
      <c r="F724" s="20"/>
      <c r="G724" s="18" t="s">
        <v>33</v>
      </c>
      <c r="H724" s="23">
        <v>288724610</v>
      </c>
      <c r="I724" s="16" t="s">
        <v>235</v>
      </c>
    </row>
    <row r="725" spans="1:12" ht="15" thickBot="1" x14ac:dyDescent="0.35">
      <c r="A725" s="321"/>
      <c r="B725" s="324"/>
      <c r="C725" s="9"/>
      <c r="D725" s="9"/>
      <c r="E725" s="9"/>
      <c r="F725" s="19"/>
      <c r="G725" s="18" t="s">
        <v>36</v>
      </c>
      <c r="H725" s="24"/>
      <c r="I725" s="16"/>
    </row>
    <row r="726" spans="1:12" ht="15" thickBot="1" x14ac:dyDescent="0.35">
      <c r="A726" s="322"/>
      <c r="B726" s="325"/>
      <c r="C726" s="68">
        <f>C724+C725</f>
        <v>78</v>
      </c>
      <c r="D726" s="68">
        <f t="shared" ref="D726:E726" si="112">D724+D725</f>
        <v>82</v>
      </c>
      <c r="E726" s="68">
        <f t="shared" si="112"/>
        <v>86</v>
      </c>
      <c r="F726" s="19"/>
      <c r="G726" s="10" t="s">
        <v>38</v>
      </c>
      <c r="H726" s="24"/>
      <c r="I726" s="16"/>
    </row>
    <row r="727" spans="1:12" ht="15" thickBot="1" x14ac:dyDescent="0.35">
      <c r="A727" s="321" t="s">
        <v>120</v>
      </c>
      <c r="B727" s="323" t="s">
        <v>242</v>
      </c>
      <c r="C727" s="9"/>
      <c r="D727" s="9"/>
      <c r="E727" s="9"/>
      <c r="F727" s="20"/>
      <c r="G727" s="18" t="s">
        <v>33</v>
      </c>
      <c r="H727" s="23">
        <v>288724610</v>
      </c>
      <c r="I727" s="16" t="s">
        <v>235</v>
      </c>
    </row>
    <row r="728" spans="1:12" ht="15" thickBot="1" x14ac:dyDescent="0.35">
      <c r="A728" s="321"/>
      <c r="B728" s="324"/>
      <c r="C728" s="9"/>
      <c r="D728" s="9"/>
      <c r="E728" s="9"/>
      <c r="F728" s="19"/>
      <c r="G728" s="18" t="s">
        <v>36</v>
      </c>
      <c r="H728" s="24"/>
      <c r="I728" s="16"/>
    </row>
    <row r="729" spans="1:12" ht="15" thickBot="1" x14ac:dyDescent="0.35">
      <c r="A729" s="322"/>
      <c r="B729" s="325"/>
      <c r="C729" s="9"/>
      <c r="D729" s="9"/>
      <c r="E729" s="9"/>
      <c r="F729" s="19"/>
      <c r="G729" s="10" t="s">
        <v>38</v>
      </c>
      <c r="H729" s="24"/>
      <c r="I729" s="16"/>
    </row>
    <row r="730" spans="1:12" ht="15" thickBot="1" x14ac:dyDescent="0.35">
      <c r="A730" s="321" t="s">
        <v>240</v>
      </c>
      <c r="B730" s="323" t="s">
        <v>625</v>
      </c>
      <c r="C730" s="9"/>
      <c r="D730" s="9"/>
      <c r="E730" s="9"/>
      <c r="F730" s="20"/>
      <c r="G730" s="18" t="s">
        <v>33</v>
      </c>
      <c r="H730" s="23">
        <v>288724610</v>
      </c>
      <c r="I730" s="16" t="s">
        <v>235</v>
      </c>
    </row>
    <row r="731" spans="1:12" ht="15" thickBot="1" x14ac:dyDescent="0.35">
      <c r="A731" s="321"/>
      <c r="B731" s="324"/>
      <c r="C731" s="9"/>
      <c r="D731" s="9"/>
      <c r="E731" s="9"/>
      <c r="F731" s="19"/>
      <c r="G731" s="18" t="s">
        <v>36</v>
      </c>
      <c r="H731" s="24"/>
      <c r="I731" s="16"/>
    </row>
    <row r="732" spans="1:12" ht="15" thickBot="1" x14ac:dyDescent="0.35">
      <c r="A732" s="322"/>
      <c r="B732" s="325"/>
      <c r="C732" s="9"/>
      <c r="D732" s="9"/>
      <c r="E732" s="9"/>
      <c r="F732" s="19"/>
      <c r="G732" s="10" t="s">
        <v>38</v>
      </c>
      <c r="H732" s="24"/>
      <c r="I732" s="16"/>
    </row>
    <row r="733" spans="1:12" ht="15" thickBot="1" x14ac:dyDescent="0.35">
      <c r="A733" s="321" t="s">
        <v>241</v>
      </c>
      <c r="B733" s="323" t="s">
        <v>243</v>
      </c>
      <c r="C733" s="67">
        <v>42.5</v>
      </c>
      <c r="D733" s="67">
        <v>45</v>
      </c>
      <c r="E733" s="67">
        <v>47</v>
      </c>
      <c r="F733" s="20"/>
      <c r="G733" s="18" t="s">
        <v>33</v>
      </c>
      <c r="H733" s="23">
        <v>288724610</v>
      </c>
      <c r="I733" s="16" t="s">
        <v>235</v>
      </c>
      <c r="J733" s="137">
        <f>C712+C715+C718+C724+C727+C730+C733</f>
        <v>320.5</v>
      </c>
      <c r="K733" s="137">
        <f t="shared" ref="K733:L733" si="113">D712+D715+D718+D724+D727+D730+D733</f>
        <v>337</v>
      </c>
      <c r="L733" s="137">
        <f t="shared" si="113"/>
        <v>353</v>
      </c>
    </row>
    <row r="734" spans="1:12" ht="15" thickBot="1" x14ac:dyDescent="0.35">
      <c r="A734" s="321"/>
      <c r="B734" s="324"/>
      <c r="C734" s="67">
        <v>330.5</v>
      </c>
      <c r="D734" s="67"/>
      <c r="E734" s="67"/>
      <c r="F734" s="19"/>
      <c r="G734" s="18" t="s">
        <v>36</v>
      </c>
      <c r="H734" s="24"/>
      <c r="I734" s="16"/>
      <c r="J734" s="137">
        <f>C713+C716+C719+C725+C728+C731+C734</f>
        <v>330.5</v>
      </c>
      <c r="K734" s="137">
        <f t="shared" ref="K734:L734" si="114">D713+D716+D719+D725+D728+D731+D734</f>
        <v>0</v>
      </c>
      <c r="L734" s="137">
        <f t="shared" si="114"/>
        <v>0</v>
      </c>
    </row>
    <row r="735" spans="1:12" ht="15" thickBot="1" x14ac:dyDescent="0.35">
      <c r="A735" s="322"/>
      <c r="B735" s="325"/>
      <c r="C735" s="68">
        <f>C733+C734</f>
        <v>373</v>
      </c>
      <c r="D735" s="68">
        <f t="shared" ref="D735:E735" si="115">D733+D734</f>
        <v>45</v>
      </c>
      <c r="E735" s="68">
        <f t="shared" si="115"/>
        <v>47</v>
      </c>
      <c r="F735" s="19"/>
      <c r="G735" s="10" t="s">
        <v>38</v>
      </c>
      <c r="H735" s="24"/>
      <c r="I735" s="16"/>
      <c r="J735" s="140">
        <f>SUM(J733:J734)</f>
        <v>651</v>
      </c>
      <c r="K735" s="140">
        <f t="shared" ref="K735:L735" si="116">SUM(K733:K734)</f>
        <v>337</v>
      </c>
      <c r="L735" s="140">
        <f t="shared" si="116"/>
        <v>353</v>
      </c>
    </row>
    <row r="736" spans="1:12" ht="15" thickBot="1" x14ac:dyDescent="0.35">
      <c r="A736" s="27" t="s">
        <v>106</v>
      </c>
      <c r="B736" s="28" t="s">
        <v>237</v>
      </c>
      <c r="C736" s="29"/>
      <c r="D736" s="29"/>
      <c r="E736" s="29"/>
      <c r="F736" s="30" t="s">
        <v>192</v>
      </c>
      <c r="G736" s="28"/>
      <c r="H736" s="29"/>
      <c r="I736" s="29"/>
    </row>
    <row r="737" spans="1:9" ht="42.6" customHeight="1" thickBot="1" x14ac:dyDescent="0.35">
      <c r="A737" s="31" t="s">
        <v>244</v>
      </c>
      <c r="B737" s="32" t="s">
        <v>246</v>
      </c>
      <c r="C737" s="33"/>
      <c r="D737" s="33"/>
      <c r="E737" s="33"/>
      <c r="F737" s="34" t="s">
        <v>245</v>
      </c>
      <c r="G737" s="32"/>
      <c r="H737" s="33"/>
      <c r="I737" s="33"/>
    </row>
    <row r="738" spans="1:9" ht="23.4" customHeight="1" thickBot="1" x14ac:dyDescent="0.35">
      <c r="A738" s="321" t="s">
        <v>247</v>
      </c>
      <c r="B738" s="323" t="s">
        <v>248</v>
      </c>
      <c r="C738" s="9"/>
      <c r="D738" s="9"/>
      <c r="E738" s="9"/>
      <c r="F738" s="20"/>
      <c r="G738" s="18" t="s">
        <v>33</v>
      </c>
      <c r="H738" s="23">
        <v>288724610</v>
      </c>
      <c r="I738" s="16" t="s">
        <v>235</v>
      </c>
    </row>
    <row r="739" spans="1:9" ht="15" thickBot="1" x14ac:dyDescent="0.35">
      <c r="A739" s="322"/>
      <c r="B739" s="325"/>
      <c r="C739" s="9"/>
      <c r="D739" s="9"/>
      <c r="E739" s="9"/>
      <c r="F739" s="19"/>
      <c r="G739" s="10" t="s">
        <v>38</v>
      </c>
      <c r="H739" s="24"/>
      <c r="I739" s="16"/>
    </row>
    <row r="740" spans="1:9" ht="15" thickBot="1" x14ac:dyDescent="0.35">
      <c r="A740" s="321" t="s">
        <v>249</v>
      </c>
      <c r="B740" s="323" t="s">
        <v>251</v>
      </c>
      <c r="C740" s="9"/>
      <c r="D740" s="9"/>
      <c r="E740" s="9"/>
      <c r="F740" s="20"/>
      <c r="G740" s="18" t="s">
        <v>33</v>
      </c>
      <c r="H740" s="23">
        <v>288724610</v>
      </c>
      <c r="I740" s="16" t="s">
        <v>235</v>
      </c>
    </row>
    <row r="741" spans="1:9" ht="15" thickBot="1" x14ac:dyDescent="0.35">
      <c r="A741" s="322"/>
      <c r="B741" s="325"/>
      <c r="C741" s="9"/>
      <c r="D741" s="9"/>
      <c r="E741" s="9"/>
      <c r="F741" s="19"/>
      <c r="G741" s="10" t="s">
        <v>38</v>
      </c>
      <c r="H741" s="24"/>
      <c r="I741" s="16"/>
    </row>
    <row r="742" spans="1:9" ht="15" thickBot="1" x14ac:dyDescent="0.35">
      <c r="A742" s="321" t="s">
        <v>250</v>
      </c>
      <c r="B742" s="323" t="s">
        <v>626</v>
      </c>
      <c r="C742" s="9"/>
      <c r="D742" s="9"/>
      <c r="E742" s="9"/>
      <c r="F742" s="20"/>
      <c r="G742" s="18" t="s">
        <v>33</v>
      </c>
      <c r="H742" s="23">
        <v>288724610</v>
      </c>
      <c r="I742" s="16" t="s">
        <v>235</v>
      </c>
    </row>
    <row r="743" spans="1:9" ht="15" thickBot="1" x14ac:dyDescent="0.35">
      <c r="A743" s="322"/>
      <c r="B743" s="325"/>
      <c r="C743" s="9"/>
      <c r="D743" s="9"/>
      <c r="E743" s="9"/>
      <c r="F743" s="19"/>
      <c r="G743" s="10" t="s">
        <v>38</v>
      </c>
      <c r="H743" s="24"/>
      <c r="I743" s="16"/>
    </row>
    <row r="744" spans="1:9" ht="15" thickBot="1" x14ac:dyDescent="0.35">
      <c r="A744" s="321" t="s">
        <v>252</v>
      </c>
      <c r="B744" s="323" t="s">
        <v>627</v>
      </c>
      <c r="C744" s="9"/>
      <c r="D744" s="9"/>
      <c r="E744" s="9"/>
      <c r="F744" s="20"/>
      <c r="G744" s="18" t="s">
        <v>33</v>
      </c>
      <c r="H744" s="23">
        <v>288724610</v>
      </c>
      <c r="I744" s="16" t="s">
        <v>235</v>
      </c>
    </row>
    <row r="745" spans="1:9" ht="33.6" customHeight="1" thickBot="1" x14ac:dyDescent="0.35">
      <c r="A745" s="322"/>
      <c r="B745" s="325"/>
      <c r="C745" s="9"/>
      <c r="D745" s="9"/>
      <c r="E745" s="9"/>
      <c r="F745" s="19"/>
      <c r="G745" s="10" t="s">
        <v>38</v>
      </c>
      <c r="H745" s="24"/>
      <c r="I745" s="16"/>
    </row>
    <row r="746" spans="1:9" ht="15" thickBot="1" x14ac:dyDescent="0.35">
      <c r="A746" s="17"/>
      <c r="B746" s="21" t="s">
        <v>123</v>
      </c>
      <c r="C746" s="9"/>
      <c r="D746" s="9"/>
      <c r="E746" s="9"/>
      <c r="F746" s="9"/>
      <c r="G746" s="10"/>
      <c r="H746" s="23"/>
      <c r="I746" s="23"/>
    </row>
    <row r="747" spans="1:9" ht="15" thickBot="1" x14ac:dyDescent="0.35">
      <c r="A747" s="35"/>
      <c r="B747" s="36" t="s">
        <v>84</v>
      </c>
      <c r="C747" s="70">
        <f>C748-C734-C728-C725-C719-C716-C713</f>
        <v>320.5</v>
      </c>
      <c r="D747" s="70">
        <f t="shared" ref="D747:E747" si="117">D748-D734-D728-D725-D719-D716-D713</f>
        <v>337</v>
      </c>
      <c r="E747" s="70">
        <f t="shared" si="117"/>
        <v>353</v>
      </c>
      <c r="F747" s="37"/>
      <c r="G747" s="36"/>
      <c r="H747" s="38"/>
      <c r="I747" s="39"/>
    </row>
    <row r="748" spans="1:9" ht="15" thickBot="1" x14ac:dyDescent="0.35">
      <c r="A748" s="40"/>
      <c r="B748" s="41" t="s">
        <v>498</v>
      </c>
      <c r="C748" s="69">
        <f>C717+C720+C726+C735</f>
        <v>651</v>
      </c>
      <c r="D748" s="69">
        <f>D717+D720+D726+D735</f>
        <v>337</v>
      </c>
      <c r="E748" s="69">
        <f>E717+E720+E726+E735</f>
        <v>353</v>
      </c>
      <c r="F748" s="42"/>
      <c r="G748" s="43"/>
      <c r="H748" s="44"/>
      <c r="I748" s="45"/>
    </row>
    <row r="751" spans="1:9" ht="15" thickBot="1" x14ac:dyDescent="0.35">
      <c r="A751" s="46" t="s">
        <v>253</v>
      </c>
      <c r="C751" s="46"/>
      <c r="D751" s="46"/>
      <c r="E751" s="46"/>
      <c r="F751" s="47"/>
      <c r="G751" s="48"/>
      <c r="H751" s="48"/>
      <c r="I751" s="48"/>
    </row>
    <row r="752" spans="1:9" ht="46.2" thickBot="1" x14ac:dyDescent="0.35">
      <c r="A752" s="49" t="s">
        <v>5</v>
      </c>
      <c r="B752" s="50" t="s">
        <v>230</v>
      </c>
      <c r="C752" s="50" t="s">
        <v>24</v>
      </c>
      <c r="D752" s="50" t="s">
        <v>25</v>
      </c>
      <c r="E752" s="50" t="s">
        <v>26</v>
      </c>
      <c r="F752" s="50" t="s">
        <v>6</v>
      </c>
      <c r="G752" s="50" t="s">
        <v>32</v>
      </c>
      <c r="H752" s="50" t="s">
        <v>27</v>
      </c>
      <c r="I752" s="50" t="s">
        <v>50</v>
      </c>
    </row>
    <row r="753" spans="1:9" ht="21.6" customHeight="1" thickBot="1" x14ac:dyDescent="0.35">
      <c r="A753" s="51">
        <v>1</v>
      </c>
      <c r="B753" s="52">
        <v>2</v>
      </c>
      <c r="C753" s="52">
        <v>3</v>
      </c>
      <c r="D753" s="52">
        <v>4</v>
      </c>
      <c r="E753" s="52">
        <v>5</v>
      </c>
      <c r="F753" s="52">
        <v>6</v>
      </c>
      <c r="G753" s="52">
        <v>7</v>
      </c>
      <c r="H753" s="52">
        <v>8</v>
      </c>
      <c r="I753" s="52">
        <v>9</v>
      </c>
    </row>
    <row r="754" spans="1:9" ht="27" thickBot="1" x14ac:dyDescent="0.35">
      <c r="A754" s="27" t="s">
        <v>30</v>
      </c>
      <c r="B754" s="28" t="s">
        <v>176</v>
      </c>
      <c r="C754" s="29"/>
      <c r="D754" s="29"/>
      <c r="E754" s="29"/>
      <c r="F754" s="30" t="s">
        <v>175</v>
      </c>
      <c r="G754" s="28"/>
      <c r="H754" s="29"/>
      <c r="I754" s="29"/>
    </row>
    <row r="755" spans="1:9" ht="64.8" customHeight="1" thickBot="1" x14ac:dyDescent="0.35">
      <c r="A755" s="31" t="s">
        <v>29</v>
      </c>
      <c r="B755" s="32" t="s">
        <v>183</v>
      </c>
      <c r="C755" s="33"/>
      <c r="D755" s="33"/>
      <c r="E755" s="33"/>
      <c r="F755" s="34" t="s">
        <v>182</v>
      </c>
      <c r="G755" s="32"/>
      <c r="H755" s="33"/>
      <c r="I755" s="33"/>
    </row>
    <row r="756" spans="1:9" ht="15" customHeight="1" thickBot="1" x14ac:dyDescent="0.35">
      <c r="A756" s="326" t="s">
        <v>98</v>
      </c>
      <c r="B756" s="323" t="s">
        <v>256</v>
      </c>
      <c r="C756" s="67">
        <v>132.5</v>
      </c>
      <c r="D756" s="67">
        <v>139</v>
      </c>
      <c r="E756" s="67">
        <v>146</v>
      </c>
      <c r="F756" s="20"/>
      <c r="G756" s="18" t="s">
        <v>503</v>
      </c>
      <c r="H756" s="23">
        <v>288724610</v>
      </c>
      <c r="I756" s="16" t="s">
        <v>254</v>
      </c>
    </row>
    <row r="757" spans="1:9" ht="15" thickBot="1" x14ac:dyDescent="0.35">
      <c r="A757" s="321"/>
      <c r="B757" s="324"/>
      <c r="C757" s="67">
        <v>22.2</v>
      </c>
      <c r="D757" s="67"/>
      <c r="E757" s="67"/>
      <c r="F757" s="20"/>
      <c r="G757" s="18" t="s">
        <v>255</v>
      </c>
      <c r="H757" s="24"/>
      <c r="I757" s="16"/>
    </row>
    <row r="758" spans="1:9" ht="15" thickBot="1" x14ac:dyDescent="0.35">
      <c r="A758" s="321"/>
      <c r="B758" s="324"/>
      <c r="C758" s="67"/>
      <c r="D758" s="67"/>
      <c r="E758" s="67"/>
      <c r="F758" s="20"/>
      <c r="G758" s="18" t="s">
        <v>36</v>
      </c>
      <c r="H758" s="24"/>
      <c r="I758" s="16"/>
    </row>
    <row r="759" spans="1:9" ht="15" thickBot="1" x14ac:dyDescent="0.35">
      <c r="A759" s="321"/>
      <c r="B759" s="324"/>
      <c r="C759" s="67"/>
      <c r="D759" s="67"/>
      <c r="E759" s="67"/>
      <c r="F759" s="19"/>
      <c r="G759" s="18" t="s">
        <v>35</v>
      </c>
      <c r="H759" s="24"/>
      <c r="I759" s="16"/>
    </row>
    <row r="760" spans="1:9" ht="42.6" customHeight="1" thickBot="1" x14ac:dyDescent="0.35">
      <c r="A760" s="322"/>
      <c r="B760" s="325"/>
      <c r="C760" s="68">
        <f>SUM(C756:C759)</f>
        <v>154.69999999999999</v>
      </c>
      <c r="D760" s="68">
        <f t="shared" ref="D760:E760" si="118">SUM(D756:D759)</f>
        <v>139</v>
      </c>
      <c r="E760" s="68">
        <f t="shared" si="118"/>
        <v>146</v>
      </c>
      <c r="F760" s="19"/>
      <c r="G760" s="10" t="s">
        <v>38</v>
      </c>
      <c r="H760" s="24"/>
      <c r="I760" s="16"/>
    </row>
    <row r="761" spans="1:9" ht="15" thickBot="1" x14ac:dyDescent="0.35">
      <c r="A761" s="326" t="s">
        <v>40</v>
      </c>
      <c r="B761" s="323" t="s">
        <v>258</v>
      </c>
      <c r="C761" s="67"/>
      <c r="D761" s="67">
        <v>15</v>
      </c>
      <c r="E761" s="67">
        <v>15</v>
      </c>
      <c r="F761" s="20"/>
      <c r="G761" s="18" t="s">
        <v>503</v>
      </c>
      <c r="H761" s="23">
        <v>288724610</v>
      </c>
      <c r="I761" s="16" t="s">
        <v>254</v>
      </c>
    </row>
    <row r="762" spans="1:9" ht="15" customHeight="1" thickBot="1" x14ac:dyDescent="0.35">
      <c r="A762" s="321"/>
      <c r="B762" s="324"/>
      <c r="C762" s="67"/>
      <c r="D762" s="67"/>
      <c r="E762" s="67"/>
      <c r="F762" s="53"/>
      <c r="G762" s="18" t="s">
        <v>255</v>
      </c>
      <c r="H762" s="24"/>
      <c r="I762" s="16"/>
    </row>
    <row r="763" spans="1:9" ht="15" thickBot="1" x14ac:dyDescent="0.35">
      <c r="A763" s="321"/>
      <c r="B763" s="324"/>
      <c r="C763" s="67"/>
      <c r="D763" s="67"/>
      <c r="E763" s="67"/>
      <c r="F763" s="53"/>
      <c r="G763" s="18" t="s">
        <v>36</v>
      </c>
      <c r="H763" s="24"/>
      <c r="I763" s="16"/>
    </row>
    <row r="764" spans="1:9" ht="15" thickBot="1" x14ac:dyDescent="0.35">
      <c r="A764" s="321"/>
      <c r="B764" s="324"/>
      <c r="C764" s="67"/>
      <c r="D764" s="67"/>
      <c r="E764" s="67"/>
      <c r="F764" s="19"/>
      <c r="G764" s="18" t="s">
        <v>35</v>
      </c>
      <c r="H764" s="24"/>
      <c r="I764" s="16"/>
    </row>
    <row r="765" spans="1:9" ht="22.8" customHeight="1" thickBot="1" x14ac:dyDescent="0.35">
      <c r="A765" s="322"/>
      <c r="B765" s="325"/>
      <c r="C765" s="68">
        <f>SUM(C761:C764)</f>
        <v>0</v>
      </c>
      <c r="D765" s="68">
        <f t="shared" ref="D765:E765" si="119">SUM(D761:D764)</f>
        <v>15</v>
      </c>
      <c r="E765" s="68">
        <f t="shared" si="119"/>
        <v>15</v>
      </c>
      <c r="F765" s="19"/>
      <c r="G765" s="10" t="s">
        <v>38</v>
      </c>
      <c r="H765" s="24"/>
      <c r="I765" s="16"/>
    </row>
    <row r="766" spans="1:9" ht="15" customHeight="1" thickBot="1" x14ac:dyDescent="0.35">
      <c r="A766" s="326" t="s">
        <v>42</v>
      </c>
      <c r="B766" s="323" t="s">
        <v>259</v>
      </c>
      <c r="C766" s="67">
        <v>14</v>
      </c>
      <c r="D766" s="67">
        <v>33</v>
      </c>
      <c r="E766" s="67">
        <v>35</v>
      </c>
      <c r="F766" s="20"/>
      <c r="G766" s="18" t="s">
        <v>503</v>
      </c>
      <c r="H766" s="23">
        <v>288724610</v>
      </c>
      <c r="I766" s="16" t="s">
        <v>254</v>
      </c>
    </row>
    <row r="767" spans="1:9" ht="15" thickBot="1" x14ac:dyDescent="0.35">
      <c r="A767" s="321"/>
      <c r="B767" s="324"/>
      <c r="C767" s="67">
        <v>15</v>
      </c>
      <c r="D767" s="67"/>
      <c r="E767" s="67"/>
      <c r="F767" s="19"/>
      <c r="G767" s="18" t="s">
        <v>255</v>
      </c>
      <c r="H767" s="24"/>
      <c r="I767" s="16"/>
    </row>
    <row r="768" spans="1:9" ht="15" customHeight="1" thickBot="1" x14ac:dyDescent="0.35">
      <c r="A768" s="321"/>
      <c r="B768" s="324"/>
      <c r="C768" s="67"/>
      <c r="D768" s="67"/>
      <c r="E768" s="67"/>
      <c r="F768" s="19"/>
      <c r="G768" s="18" t="s">
        <v>36</v>
      </c>
      <c r="H768" s="24"/>
      <c r="I768" s="16"/>
    </row>
    <row r="769" spans="1:12" ht="15" thickBot="1" x14ac:dyDescent="0.35">
      <c r="A769" s="321"/>
      <c r="B769" s="324"/>
      <c r="C769" s="67"/>
      <c r="D769" s="67"/>
      <c r="E769" s="67"/>
      <c r="F769" s="19"/>
      <c r="G769" s="18" t="s">
        <v>35</v>
      </c>
      <c r="H769" s="24"/>
      <c r="I769" s="16"/>
    </row>
    <row r="770" spans="1:12" ht="15" thickBot="1" x14ac:dyDescent="0.35">
      <c r="A770" s="322"/>
      <c r="B770" s="325"/>
      <c r="C770" s="68">
        <f>SUM(C766:C769)</f>
        <v>29</v>
      </c>
      <c r="D770" s="68">
        <f t="shared" ref="D770:E770" si="120">SUM(D766:D769)</f>
        <v>33</v>
      </c>
      <c r="E770" s="68">
        <f t="shared" si="120"/>
        <v>35</v>
      </c>
      <c r="F770" s="19"/>
      <c r="G770" s="10" t="s">
        <v>38</v>
      </c>
      <c r="H770" s="24"/>
      <c r="I770" s="16"/>
    </row>
    <row r="771" spans="1:12" ht="39.6" customHeight="1" thickBot="1" x14ac:dyDescent="0.35">
      <c r="A771" s="27" t="s">
        <v>30</v>
      </c>
      <c r="B771" s="28" t="s">
        <v>176</v>
      </c>
      <c r="C771" s="29"/>
      <c r="D771" s="29"/>
      <c r="E771" s="29"/>
      <c r="F771" s="30" t="s">
        <v>175</v>
      </c>
      <c r="G771" s="28"/>
      <c r="H771" s="29"/>
      <c r="I771" s="29"/>
    </row>
    <row r="772" spans="1:12" ht="34.200000000000003" customHeight="1" thickBot="1" x14ac:dyDescent="0.35">
      <c r="A772" s="31" t="s">
        <v>51</v>
      </c>
      <c r="B772" s="32" t="s">
        <v>232</v>
      </c>
      <c r="C772" s="33"/>
      <c r="D772" s="33"/>
      <c r="E772" s="33"/>
      <c r="F772" s="34" t="s">
        <v>186</v>
      </c>
      <c r="G772" s="32"/>
      <c r="H772" s="33"/>
      <c r="I772" s="33"/>
    </row>
    <row r="773" spans="1:12" ht="15" customHeight="1" thickBot="1" x14ac:dyDescent="0.35">
      <c r="A773" s="326" t="s">
        <v>54</v>
      </c>
      <c r="B773" s="323" t="s">
        <v>260</v>
      </c>
      <c r="C773" s="18">
        <v>55.5</v>
      </c>
      <c r="D773" s="67">
        <v>62</v>
      </c>
      <c r="E773" s="67">
        <v>65</v>
      </c>
      <c r="F773" s="20"/>
      <c r="G773" s="18" t="s">
        <v>503</v>
      </c>
      <c r="H773" s="23">
        <v>288724610</v>
      </c>
      <c r="I773" s="16" t="s">
        <v>254</v>
      </c>
    </row>
    <row r="774" spans="1:12" ht="15" customHeight="1" thickBot="1" x14ac:dyDescent="0.35">
      <c r="A774" s="321"/>
      <c r="B774" s="324"/>
      <c r="C774" s="18">
        <v>50.7</v>
      </c>
      <c r="D774" s="67"/>
      <c r="E774" s="67"/>
      <c r="F774" s="20"/>
      <c r="G774" s="18" t="s">
        <v>255</v>
      </c>
      <c r="H774" s="24"/>
      <c r="I774" s="16"/>
    </row>
    <row r="775" spans="1:12" ht="15" thickBot="1" x14ac:dyDescent="0.35">
      <c r="A775" s="321"/>
      <c r="B775" s="324"/>
      <c r="C775" s="18"/>
      <c r="D775" s="67"/>
      <c r="E775" s="67"/>
      <c r="F775" s="20"/>
      <c r="G775" s="18" t="s">
        <v>36</v>
      </c>
      <c r="H775" s="24"/>
      <c r="I775" s="16"/>
    </row>
    <row r="776" spans="1:12" ht="15" thickBot="1" x14ac:dyDescent="0.35">
      <c r="A776" s="321"/>
      <c r="B776" s="324"/>
      <c r="C776" s="18"/>
      <c r="D776" s="67"/>
      <c r="E776" s="67"/>
      <c r="F776" s="20"/>
      <c r="G776" s="18" t="s">
        <v>35</v>
      </c>
      <c r="H776" s="24"/>
      <c r="I776" s="16"/>
    </row>
    <row r="777" spans="1:12" ht="15" thickBot="1" x14ac:dyDescent="0.35">
      <c r="A777" s="322"/>
      <c r="B777" s="325"/>
      <c r="C777" s="10">
        <f>SUM(C773:C776)</f>
        <v>106.2</v>
      </c>
      <c r="D777" s="68">
        <f t="shared" ref="D777:E777" si="121">SUM(D773:D776)</f>
        <v>62</v>
      </c>
      <c r="E777" s="68">
        <f t="shared" si="121"/>
        <v>65</v>
      </c>
      <c r="F777" s="19"/>
      <c r="G777" s="10" t="s">
        <v>38</v>
      </c>
      <c r="H777" s="24"/>
      <c r="I777" s="16"/>
    </row>
    <row r="778" spans="1:12" ht="15" customHeight="1" thickBot="1" x14ac:dyDescent="0.35">
      <c r="A778" s="326" t="s">
        <v>55</v>
      </c>
      <c r="B778" s="323" t="s">
        <v>261</v>
      </c>
      <c r="C778" s="67">
        <v>50</v>
      </c>
      <c r="D778" s="67">
        <v>50</v>
      </c>
      <c r="E778" s="67">
        <v>50</v>
      </c>
      <c r="F778" s="20"/>
      <c r="G778" s="18" t="s">
        <v>503</v>
      </c>
      <c r="H778" s="23">
        <v>288724610</v>
      </c>
      <c r="I778" s="16" t="s">
        <v>254</v>
      </c>
      <c r="J778" s="137">
        <f>C756+C761+C766+C773+C778</f>
        <v>252</v>
      </c>
      <c r="K778" s="137">
        <f t="shared" ref="K778:L781" si="122">D756+D761+D766+D773+D778</f>
        <v>299</v>
      </c>
      <c r="L778" s="137">
        <f t="shared" si="122"/>
        <v>311</v>
      </c>
    </row>
    <row r="779" spans="1:12" ht="15" thickBot="1" x14ac:dyDescent="0.35">
      <c r="A779" s="321"/>
      <c r="B779" s="324"/>
      <c r="C779" s="67"/>
      <c r="D779" s="67"/>
      <c r="E779" s="67"/>
      <c r="F779" s="20"/>
      <c r="G779" s="18" t="s">
        <v>255</v>
      </c>
      <c r="H779" s="24"/>
      <c r="I779" s="16"/>
      <c r="J779" s="137">
        <f t="shared" ref="J779:J781" si="123">C757+C762+C767+C774+C779</f>
        <v>87.9</v>
      </c>
      <c r="K779" s="137">
        <f t="shared" si="122"/>
        <v>0</v>
      </c>
      <c r="L779" s="137">
        <f t="shared" si="122"/>
        <v>0</v>
      </c>
    </row>
    <row r="780" spans="1:12" ht="15" customHeight="1" thickBot="1" x14ac:dyDescent="0.35">
      <c r="A780" s="321"/>
      <c r="B780" s="324"/>
      <c r="C780" s="67"/>
      <c r="D780" s="67"/>
      <c r="E780" s="67"/>
      <c r="F780" s="20"/>
      <c r="G780" s="18" t="s">
        <v>36</v>
      </c>
      <c r="H780" s="24"/>
      <c r="I780" s="16"/>
      <c r="J780" s="137">
        <f t="shared" si="123"/>
        <v>0</v>
      </c>
      <c r="K780" s="137">
        <f t="shared" si="122"/>
        <v>0</v>
      </c>
      <c r="L780" s="137">
        <f t="shared" si="122"/>
        <v>0</v>
      </c>
    </row>
    <row r="781" spans="1:12" ht="15" thickBot="1" x14ac:dyDescent="0.35">
      <c r="A781" s="321"/>
      <c r="B781" s="324"/>
      <c r="C781" s="67"/>
      <c r="D781" s="67"/>
      <c r="E781" s="67"/>
      <c r="F781" s="19"/>
      <c r="G781" s="18" t="s">
        <v>35</v>
      </c>
      <c r="H781" s="24"/>
      <c r="I781" s="16"/>
      <c r="J781" s="137">
        <f t="shared" si="123"/>
        <v>0</v>
      </c>
      <c r="K781" s="137">
        <f t="shared" si="122"/>
        <v>0</v>
      </c>
      <c r="L781" s="137">
        <f t="shared" si="122"/>
        <v>0</v>
      </c>
    </row>
    <row r="782" spans="1:12" ht="15" thickBot="1" x14ac:dyDescent="0.35">
      <c r="A782" s="322"/>
      <c r="B782" s="325"/>
      <c r="C782" s="68">
        <f>SUM(C778:C781)</f>
        <v>50</v>
      </c>
      <c r="D782" s="68">
        <f t="shared" ref="D782:E782" si="124">SUM(D778:D781)</f>
        <v>50</v>
      </c>
      <c r="E782" s="68">
        <f t="shared" si="124"/>
        <v>50</v>
      </c>
      <c r="F782" s="19"/>
      <c r="G782" s="10" t="s">
        <v>38</v>
      </c>
      <c r="H782" s="24"/>
      <c r="I782" s="16"/>
      <c r="J782" s="140">
        <f>SUM(J778:J781)</f>
        <v>339.9</v>
      </c>
      <c r="K782" s="140">
        <f t="shared" ref="K782:L782" si="125">SUM(K778:K781)</f>
        <v>299</v>
      </c>
      <c r="L782" s="140">
        <f t="shared" si="125"/>
        <v>311</v>
      </c>
    </row>
    <row r="783" spans="1:12" ht="15" thickBot="1" x14ac:dyDescent="0.35">
      <c r="A783" s="17"/>
      <c r="B783" s="21" t="s">
        <v>123</v>
      </c>
      <c r="C783" s="9"/>
      <c r="D783" s="9"/>
      <c r="E783" s="9"/>
      <c r="F783" s="9"/>
      <c r="G783" s="10"/>
      <c r="H783" s="23"/>
      <c r="I783" s="23"/>
    </row>
    <row r="784" spans="1:12" ht="15" thickBot="1" x14ac:dyDescent="0.35">
      <c r="A784" s="35"/>
      <c r="B784" s="36" t="s">
        <v>84</v>
      </c>
      <c r="C784" s="70">
        <f>C785-C758-C757-C762-C763-C767-C768-C774-C775-C779-C780</f>
        <v>252</v>
      </c>
      <c r="D784" s="70">
        <f t="shared" ref="D784:E784" si="126">D785-D758-D757-D762-D763-D767-D768-D774-D775-D779-D780</f>
        <v>299</v>
      </c>
      <c r="E784" s="70">
        <f t="shared" si="126"/>
        <v>311</v>
      </c>
      <c r="F784" s="37"/>
      <c r="G784" s="36"/>
      <c r="H784" s="38"/>
      <c r="I784" s="39"/>
    </row>
    <row r="785" spans="1:9" ht="15" thickBot="1" x14ac:dyDescent="0.35">
      <c r="A785" s="40"/>
      <c r="B785" s="41" t="s">
        <v>499</v>
      </c>
      <c r="C785" s="88">
        <f>C782+C777+C770+C765+C760</f>
        <v>339.9</v>
      </c>
      <c r="D785" s="88">
        <f>D782+D777+D770+D765+D760</f>
        <v>299</v>
      </c>
      <c r="E785" s="88">
        <f>E782+E777+E770+E765+E760</f>
        <v>311</v>
      </c>
      <c r="F785" s="42"/>
      <c r="G785" s="43"/>
      <c r="H785" s="44"/>
      <c r="I785" s="45"/>
    </row>
    <row r="786" spans="1:9" x14ac:dyDescent="0.3">
      <c r="A786" s="163"/>
      <c r="B786" s="164"/>
      <c r="C786" s="165"/>
      <c r="D786" s="165"/>
      <c r="E786" s="165"/>
      <c r="F786" s="166"/>
      <c r="G786" s="167"/>
      <c r="H786" s="168"/>
      <c r="I786" s="169"/>
    </row>
    <row r="789" spans="1:9" ht="15" thickBot="1" x14ac:dyDescent="0.35">
      <c r="A789" s="46" t="s">
        <v>265</v>
      </c>
      <c r="B789" s="46"/>
      <c r="C789" s="46"/>
      <c r="D789" s="46"/>
      <c r="E789" s="47"/>
      <c r="F789" s="48"/>
      <c r="G789" s="48"/>
      <c r="H789" s="48"/>
    </row>
    <row r="790" spans="1:9" ht="46.2" thickBot="1" x14ac:dyDescent="0.35">
      <c r="A790" s="49" t="s">
        <v>5</v>
      </c>
      <c r="B790" s="50" t="s">
        <v>230</v>
      </c>
      <c r="C790" s="50" t="s">
        <v>24</v>
      </c>
      <c r="D790" s="50" t="s">
        <v>25</v>
      </c>
      <c r="E790" s="50" t="s">
        <v>26</v>
      </c>
      <c r="F790" s="50" t="s">
        <v>6</v>
      </c>
      <c r="G790" s="50" t="s">
        <v>32</v>
      </c>
      <c r="H790" s="50" t="s">
        <v>27</v>
      </c>
      <c r="I790" s="50" t="s">
        <v>50</v>
      </c>
    </row>
    <row r="791" spans="1:9" ht="15" thickBot="1" x14ac:dyDescent="0.35">
      <c r="A791" s="51">
        <v>1</v>
      </c>
      <c r="B791" s="52">
        <v>2</v>
      </c>
      <c r="C791" s="52">
        <v>3</v>
      </c>
      <c r="D791" s="52">
        <v>4</v>
      </c>
      <c r="E791" s="52">
        <v>5</v>
      </c>
      <c r="F791" s="52">
        <v>6</v>
      </c>
      <c r="G791" s="52">
        <v>7</v>
      </c>
      <c r="H791" s="52">
        <v>8</v>
      </c>
      <c r="I791" s="52">
        <v>9</v>
      </c>
    </row>
    <row r="792" spans="1:9" ht="15" thickBot="1" x14ac:dyDescent="0.35">
      <c r="A792" s="27" t="s">
        <v>30</v>
      </c>
      <c r="B792" s="28" t="s">
        <v>263</v>
      </c>
      <c r="C792" s="29"/>
      <c r="D792" s="29"/>
      <c r="E792" s="29"/>
      <c r="F792" s="30" t="s">
        <v>264</v>
      </c>
      <c r="G792" s="28"/>
      <c r="H792" s="29"/>
      <c r="I792" s="29"/>
    </row>
    <row r="793" spans="1:9" ht="40.200000000000003" thickBot="1" x14ac:dyDescent="0.35">
      <c r="A793" s="31" t="s">
        <v>29</v>
      </c>
      <c r="B793" s="32" t="s">
        <v>267</v>
      </c>
      <c r="C793" s="33"/>
      <c r="D793" s="33"/>
      <c r="E793" s="33"/>
      <c r="F793" s="34" t="s">
        <v>266</v>
      </c>
      <c r="G793" s="32"/>
      <c r="H793" s="33"/>
      <c r="I793" s="33"/>
    </row>
    <row r="794" spans="1:9" ht="15" customHeight="1" thickBot="1" x14ac:dyDescent="0.35">
      <c r="A794" s="326" t="s">
        <v>98</v>
      </c>
      <c r="B794" s="323" t="s">
        <v>628</v>
      </c>
      <c r="C794" s="67">
        <v>1</v>
      </c>
      <c r="D794" s="67">
        <v>2</v>
      </c>
      <c r="E794" s="67">
        <v>3</v>
      </c>
      <c r="F794" s="20"/>
      <c r="G794" s="18" t="s">
        <v>33</v>
      </c>
      <c r="H794" s="23">
        <v>288724610</v>
      </c>
      <c r="I794" s="16" t="s">
        <v>257</v>
      </c>
    </row>
    <row r="795" spans="1:9" ht="15" thickBot="1" x14ac:dyDescent="0.35">
      <c r="A795" s="321"/>
      <c r="B795" s="324"/>
      <c r="C795" s="67"/>
      <c r="D795" s="67"/>
      <c r="E795" s="67"/>
      <c r="F795" s="20"/>
      <c r="G795" s="18" t="s">
        <v>36</v>
      </c>
      <c r="H795" s="24"/>
      <c r="I795" s="16"/>
    </row>
    <row r="796" spans="1:9" ht="15" customHeight="1" thickBot="1" x14ac:dyDescent="0.35">
      <c r="A796" s="322"/>
      <c r="B796" s="325"/>
      <c r="C796" s="68">
        <f>C794+C795</f>
        <v>1</v>
      </c>
      <c r="D796" s="68">
        <f t="shared" ref="D796:E796" si="127">D794+D795</f>
        <v>2</v>
      </c>
      <c r="E796" s="68">
        <f t="shared" si="127"/>
        <v>3</v>
      </c>
      <c r="F796" s="19"/>
      <c r="G796" s="10" t="s">
        <v>38</v>
      </c>
      <c r="H796" s="24"/>
      <c r="I796" s="16"/>
    </row>
    <row r="797" spans="1:9" ht="15" thickBot="1" x14ac:dyDescent="0.35">
      <c r="A797" s="27" t="s">
        <v>30</v>
      </c>
      <c r="B797" s="28" t="s">
        <v>263</v>
      </c>
      <c r="C797" s="29"/>
      <c r="D797" s="29"/>
      <c r="E797" s="29"/>
      <c r="F797" s="30" t="s">
        <v>264</v>
      </c>
      <c r="G797" s="28"/>
      <c r="H797" s="29"/>
      <c r="I797" s="29"/>
    </row>
    <row r="798" spans="1:9" ht="40.200000000000003" thickBot="1" x14ac:dyDescent="0.35">
      <c r="A798" s="31" t="s">
        <v>51</v>
      </c>
      <c r="B798" s="32" t="s">
        <v>269</v>
      </c>
      <c r="C798" s="33"/>
      <c r="D798" s="33"/>
      <c r="E798" s="33"/>
      <c r="F798" s="34" t="s">
        <v>268</v>
      </c>
      <c r="G798" s="32"/>
      <c r="H798" s="33"/>
      <c r="I798" s="33"/>
    </row>
    <row r="799" spans="1:9" ht="15" customHeight="1" thickBot="1" x14ac:dyDescent="0.35">
      <c r="A799" s="326" t="s">
        <v>54</v>
      </c>
      <c r="B799" s="323" t="s">
        <v>270</v>
      </c>
      <c r="C799" s="67">
        <v>10</v>
      </c>
      <c r="D799" s="67">
        <v>11</v>
      </c>
      <c r="E799" s="67">
        <v>12</v>
      </c>
      <c r="F799" s="20"/>
      <c r="G799" s="18" t="s">
        <v>33</v>
      </c>
      <c r="H799" s="23">
        <v>288724610</v>
      </c>
      <c r="I799" s="16" t="s">
        <v>257</v>
      </c>
    </row>
    <row r="800" spans="1:9" ht="15" thickBot="1" x14ac:dyDescent="0.35">
      <c r="A800" s="321"/>
      <c r="B800" s="324"/>
      <c r="C800" s="67"/>
      <c r="D800" s="67"/>
      <c r="E800" s="67"/>
      <c r="F800" s="20"/>
      <c r="G800" s="18" t="s">
        <v>36</v>
      </c>
      <c r="H800" s="24"/>
      <c r="I800" s="16"/>
    </row>
    <row r="801" spans="1:9" ht="15" thickBot="1" x14ac:dyDescent="0.35">
      <c r="A801" s="322"/>
      <c r="B801" s="325"/>
      <c r="C801" s="68">
        <f>C799+C800</f>
        <v>10</v>
      </c>
      <c r="D801" s="68">
        <f t="shared" ref="D801" si="128">D799+D800</f>
        <v>11</v>
      </c>
      <c r="E801" s="68">
        <f t="shared" ref="E801" si="129">E799+E800</f>
        <v>12</v>
      </c>
      <c r="F801" s="19"/>
      <c r="G801" s="10" t="s">
        <v>38</v>
      </c>
      <c r="H801" s="24"/>
      <c r="I801" s="16"/>
    </row>
    <row r="802" spans="1:9" ht="15" customHeight="1" thickBot="1" x14ac:dyDescent="0.35">
      <c r="A802" s="27" t="s">
        <v>30</v>
      </c>
      <c r="B802" s="28" t="s">
        <v>263</v>
      </c>
      <c r="C802" s="29"/>
      <c r="D802" s="29"/>
      <c r="E802" s="29"/>
      <c r="F802" s="30" t="s">
        <v>264</v>
      </c>
      <c r="G802" s="28"/>
      <c r="H802" s="29"/>
      <c r="I802" s="29"/>
    </row>
    <row r="803" spans="1:9" ht="15" thickBot="1" x14ac:dyDescent="0.35">
      <c r="A803" s="31" t="s">
        <v>271</v>
      </c>
      <c r="B803" s="32" t="s">
        <v>274</v>
      </c>
      <c r="C803" s="33"/>
      <c r="D803" s="33"/>
      <c r="E803" s="33"/>
      <c r="F803" s="34" t="s">
        <v>273</v>
      </c>
      <c r="G803" s="32"/>
      <c r="H803" s="33"/>
      <c r="I803" s="33"/>
    </row>
    <row r="804" spans="1:9" ht="15" customHeight="1" thickBot="1" x14ac:dyDescent="0.35">
      <c r="A804" s="326" t="s">
        <v>272</v>
      </c>
      <c r="B804" s="323" t="s">
        <v>275</v>
      </c>
      <c r="C804" s="67">
        <v>5</v>
      </c>
      <c r="D804" s="67">
        <v>6</v>
      </c>
      <c r="E804" s="67">
        <v>7</v>
      </c>
      <c r="F804" s="20"/>
      <c r="G804" s="18" t="s">
        <v>33</v>
      </c>
      <c r="H804" s="23">
        <v>288724610</v>
      </c>
      <c r="I804" s="16" t="s">
        <v>257</v>
      </c>
    </row>
    <row r="805" spans="1:9" ht="15" thickBot="1" x14ac:dyDescent="0.35">
      <c r="A805" s="321"/>
      <c r="B805" s="324"/>
      <c r="C805" s="67"/>
      <c r="D805" s="67"/>
      <c r="E805" s="67"/>
      <c r="F805" s="20"/>
      <c r="G805" s="18" t="s">
        <v>36</v>
      </c>
      <c r="H805" s="24"/>
      <c r="I805" s="16"/>
    </row>
    <row r="806" spans="1:9" ht="15" thickBot="1" x14ac:dyDescent="0.35">
      <c r="A806" s="322"/>
      <c r="B806" s="325"/>
      <c r="C806" s="68">
        <f>C804+C805</f>
        <v>5</v>
      </c>
      <c r="D806" s="68">
        <f>D804+D805</f>
        <v>6</v>
      </c>
      <c r="E806" s="68">
        <f>E804+E805</f>
        <v>7</v>
      </c>
      <c r="F806" s="19"/>
      <c r="G806" s="10" t="s">
        <v>38</v>
      </c>
      <c r="H806" s="24"/>
      <c r="I806" s="16"/>
    </row>
    <row r="807" spans="1:9" ht="15" thickBot="1" x14ac:dyDescent="0.35">
      <c r="A807" s="17"/>
      <c r="B807" s="21" t="s">
        <v>105</v>
      </c>
      <c r="C807" s="9"/>
      <c r="D807" s="9"/>
      <c r="E807" s="9"/>
      <c r="F807" s="9"/>
      <c r="G807" s="10"/>
      <c r="H807" s="23"/>
      <c r="I807" s="23"/>
    </row>
    <row r="808" spans="1:9" ht="15" customHeight="1" thickBot="1" x14ac:dyDescent="0.35">
      <c r="A808" s="27" t="s">
        <v>106</v>
      </c>
      <c r="B808" s="28" t="s">
        <v>276</v>
      </c>
      <c r="C808" s="29"/>
      <c r="D808" s="29"/>
      <c r="E808" s="29"/>
      <c r="F808" s="30" t="s">
        <v>215</v>
      </c>
      <c r="G808" s="28"/>
      <c r="H808" s="29"/>
      <c r="I808" s="29"/>
    </row>
    <row r="809" spans="1:9" ht="15" thickBot="1" x14ac:dyDescent="0.35">
      <c r="A809" s="31" t="s">
        <v>107</v>
      </c>
      <c r="B809" s="32" t="s">
        <v>278</v>
      </c>
      <c r="C809" s="33"/>
      <c r="D809" s="33"/>
      <c r="E809" s="33"/>
      <c r="F809" s="34" t="s">
        <v>277</v>
      </c>
      <c r="G809" s="32"/>
      <c r="H809" s="33"/>
      <c r="I809" s="33"/>
    </row>
    <row r="810" spans="1:9" ht="15" customHeight="1" thickBot="1" x14ac:dyDescent="0.35">
      <c r="A810" s="326" t="s">
        <v>110</v>
      </c>
      <c r="B810" s="323" t="s">
        <v>279</v>
      </c>
      <c r="C810" s="67">
        <v>10</v>
      </c>
      <c r="D810" s="67">
        <v>11</v>
      </c>
      <c r="E810" s="67">
        <v>12</v>
      </c>
      <c r="F810" s="20"/>
      <c r="G810" s="18" t="s">
        <v>33</v>
      </c>
      <c r="H810" s="23">
        <v>288724610</v>
      </c>
      <c r="I810" s="16" t="s">
        <v>257</v>
      </c>
    </row>
    <row r="811" spans="1:9" ht="15" thickBot="1" x14ac:dyDescent="0.35">
      <c r="A811" s="321"/>
      <c r="B811" s="324"/>
      <c r="C811" s="67"/>
      <c r="D811" s="67"/>
      <c r="E811" s="67"/>
      <c r="F811" s="20"/>
      <c r="G811" s="18" t="s">
        <v>36</v>
      </c>
      <c r="H811" s="24"/>
      <c r="I811" s="16"/>
    </row>
    <row r="812" spans="1:9" ht="15" thickBot="1" x14ac:dyDescent="0.35">
      <c r="A812" s="322"/>
      <c r="B812" s="325"/>
      <c r="C812" s="68">
        <f>C810+C811</f>
        <v>10</v>
      </c>
      <c r="D812" s="68">
        <f>D810+D811</f>
        <v>11</v>
      </c>
      <c r="E812" s="68">
        <f>E810+E811</f>
        <v>12</v>
      </c>
      <c r="F812" s="19"/>
      <c r="G812" s="10" t="s">
        <v>38</v>
      </c>
      <c r="H812" s="24"/>
      <c r="I812" s="16"/>
    </row>
    <row r="813" spans="1:9" ht="15" customHeight="1" thickBot="1" x14ac:dyDescent="0.35">
      <c r="A813" s="326" t="s">
        <v>120</v>
      </c>
      <c r="B813" s="323" t="s">
        <v>280</v>
      </c>
      <c r="C813" s="67"/>
      <c r="D813" s="67">
        <v>15</v>
      </c>
      <c r="E813" s="67">
        <v>20</v>
      </c>
      <c r="F813" s="20"/>
      <c r="G813" s="18" t="s">
        <v>33</v>
      </c>
      <c r="H813" s="23">
        <v>288724610</v>
      </c>
      <c r="I813" s="16" t="s">
        <v>257</v>
      </c>
    </row>
    <row r="814" spans="1:9" ht="15" customHeight="1" thickBot="1" x14ac:dyDescent="0.35">
      <c r="A814" s="321"/>
      <c r="B814" s="324"/>
      <c r="C814" s="67"/>
      <c r="D814" s="67"/>
      <c r="E814" s="67"/>
      <c r="F814" s="20"/>
      <c r="G814" s="18" t="s">
        <v>36</v>
      </c>
      <c r="H814" s="24"/>
      <c r="I814" s="16"/>
    </row>
    <row r="815" spans="1:9" ht="15" thickBot="1" x14ac:dyDescent="0.35">
      <c r="A815" s="322"/>
      <c r="B815" s="325"/>
      <c r="C815" s="68">
        <f>C813+C814</f>
        <v>0</v>
      </c>
      <c r="D815" s="68">
        <f>D813+D814</f>
        <v>15</v>
      </c>
      <c r="E815" s="68">
        <f>E813+E814</f>
        <v>20</v>
      </c>
      <c r="F815" s="19"/>
      <c r="G815" s="10" t="s">
        <v>38</v>
      </c>
      <c r="H815" s="24"/>
      <c r="I815" s="16"/>
    </row>
    <row r="816" spans="1:9" ht="15" thickBot="1" x14ac:dyDescent="0.35">
      <c r="A816" s="27" t="s">
        <v>106</v>
      </c>
      <c r="B816" s="28" t="s">
        <v>276</v>
      </c>
      <c r="C816" s="29"/>
      <c r="D816" s="29"/>
      <c r="E816" s="29"/>
      <c r="F816" s="30" t="s">
        <v>215</v>
      </c>
      <c r="G816" s="28"/>
      <c r="H816" s="29"/>
      <c r="I816" s="29"/>
    </row>
    <row r="817" spans="1:9" ht="27" thickBot="1" x14ac:dyDescent="0.35">
      <c r="A817" s="31" t="s">
        <v>244</v>
      </c>
      <c r="B817" s="32" t="s">
        <v>281</v>
      </c>
      <c r="C817" s="33"/>
      <c r="D817" s="33"/>
      <c r="E817" s="33"/>
      <c r="F817" s="34" t="s">
        <v>217</v>
      </c>
      <c r="G817" s="32"/>
      <c r="H817" s="33"/>
      <c r="I817" s="33"/>
    </row>
    <row r="818" spans="1:9" ht="15" customHeight="1" thickBot="1" x14ac:dyDescent="0.35">
      <c r="A818" s="326" t="s">
        <v>247</v>
      </c>
      <c r="B818" s="323" t="s">
        <v>220</v>
      </c>
      <c r="C818" s="18"/>
      <c r="D818" s="67">
        <v>10</v>
      </c>
      <c r="E818" s="67"/>
      <c r="F818" s="20"/>
      <c r="G818" s="18" t="s">
        <v>33</v>
      </c>
      <c r="H818" s="23">
        <v>288724610</v>
      </c>
      <c r="I818" s="16" t="s">
        <v>257</v>
      </c>
    </row>
    <row r="819" spans="1:9" ht="15" thickBot="1" x14ac:dyDescent="0.35">
      <c r="A819" s="321"/>
      <c r="B819" s="324"/>
      <c r="C819" s="18"/>
      <c r="D819" s="67"/>
      <c r="E819" s="67"/>
      <c r="F819" s="20"/>
      <c r="G819" s="18" t="s">
        <v>36</v>
      </c>
      <c r="H819" s="24"/>
      <c r="I819" s="16"/>
    </row>
    <row r="820" spans="1:9" ht="15" customHeight="1" thickBot="1" x14ac:dyDescent="0.35">
      <c r="A820" s="322"/>
      <c r="B820" s="325"/>
      <c r="C820" s="10">
        <f>C818+C819</f>
        <v>0</v>
      </c>
      <c r="D820" s="68">
        <f>D818+D819</f>
        <v>10</v>
      </c>
      <c r="E820" s="68">
        <f>E818+E819</f>
        <v>0</v>
      </c>
      <c r="F820" s="19"/>
      <c r="G820" s="10" t="s">
        <v>38</v>
      </c>
      <c r="H820" s="24"/>
      <c r="I820" s="16"/>
    </row>
    <row r="821" spans="1:9" ht="15" customHeight="1" thickBot="1" x14ac:dyDescent="0.35">
      <c r="A821" s="326" t="s">
        <v>249</v>
      </c>
      <c r="B821" s="323" t="s">
        <v>282</v>
      </c>
      <c r="C821" s="67">
        <v>190</v>
      </c>
      <c r="D821" s="67">
        <v>200</v>
      </c>
      <c r="E821" s="67">
        <v>210</v>
      </c>
      <c r="F821" s="20"/>
      <c r="G821" s="18" t="s">
        <v>33</v>
      </c>
      <c r="H821" s="23">
        <v>288724610</v>
      </c>
      <c r="I821" s="16" t="s">
        <v>257</v>
      </c>
    </row>
    <row r="822" spans="1:9" ht="15" thickBot="1" x14ac:dyDescent="0.35">
      <c r="A822" s="321"/>
      <c r="B822" s="324"/>
      <c r="C822" s="67"/>
      <c r="D822" s="67"/>
      <c r="E822" s="67"/>
      <c r="F822" s="20"/>
      <c r="G822" s="18" t="s">
        <v>36</v>
      </c>
      <c r="H822" s="24"/>
      <c r="I822" s="16"/>
    </row>
    <row r="823" spans="1:9" ht="15" thickBot="1" x14ac:dyDescent="0.35">
      <c r="A823" s="322"/>
      <c r="B823" s="325"/>
      <c r="C823" s="68">
        <f>C821+C822</f>
        <v>190</v>
      </c>
      <c r="D823" s="68">
        <f>D821+D822</f>
        <v>200</v>
      </c>
      <c r="E823" s="68">
        <f>E821+E822</f>
        <v>210</v>
      </c>
      <c r="F823" s="19"/>
      <c r="G823" s="10" t="s">
        <v>38</v>
      </c>
      <c r="H823" s="24"/>
      <c r="I823" s="16"/>
    </row>
    <row r="824" spans="1:9" ht="15" customHeight="1" thickBot="1" x14ac:dyDescent="0.35">
      <c r="A824" s="326" t="s">
        <v>250</v>
      </c>
      <c r="B824" s="323" t="s">
        <v>283</v>
      </c>
      <c r="C824" s="18"/>
      <c r="D824" s="67">
        <v>10</v>
      </c>
      <c r="E824" s="67"/>
      <c r="F824" s="20"/>
      <c r="G824" s="18" t="s">
        <v>33</v>
      </c>
      <c r="H824" s="23">
        <v>288724610</v>
      </c>
      <c r="I824" s="16" t="s">
        <v>257</v>
      </c>
    </row>
    <row r="825" spans="1:9" ht="15" thickBot="1" x14ac:dyDescent="0.35">
      <c r="A825" s="321"/>
      <c r="B825" s="324"/>
      <c r="C825" s="18"/>
      <c r="D825" s="67"/>
      <c r="E825" s="67"/>
      <c r="F825" s="20"/>
      <c r="G825" s="18" t="s">
        <v>36</v>
      </c>
      <c r="H825" s="24"/>
      <c r="I825" s="16"/>
    </row>
    <row r="826" spans="1:9" ht="15" customHeight="1" thickBot="1" x14ac:dyDescent="0.35">
      <c r="A826" s="322"/>
      <c r="B826" s="325"/>
      <c r="C826" s="10">
        <f>C824+C825</f>
        <v>0</v>
      </c>
      <c r="D826" s="68">
        <f>D824+D825</f>
        <v>10</v>
      </c>
      <c r="E826" s="68">
        <f>E824+E825</f>
        <v>0</v>
      </c>
      <c r="F826" s="19"/>
      <c r="G826" s="10" t="s">
        <v>38</v>
      </c>
      <c r="H826" s="24"/>
      <c r="I826" s="16"/>
    </row>
    <row r="827" spans="1:9" ht="15" thickBot="1" x14ac:dyDescent="0.35">
      <c r="A827" s="326" t="s">
        <v>252</v>
      </c>
      <c r="B827" s="323" t="s">
        <v>284</v>
      </c>
      <c r="C827" s="230">
        <v>3250</v>
      </c>
      <c r="D827" s="67">
        <v>2000</v>
      </c>
      <c r="E827" s="67">
        <v>2000</v>
      </c>
      <c r="F827" s="20"/>
      <c r="G827" s="18" t="s">
        <v>33</v>
      </c>
      <c r="H827" s="23">
        <v>288724610</v>
      </c>
      <c r="I827" s="16" t="s">
        <v>257</v>
      </c>
    </row>
    <row r="828" spans="1:9" ht="15" thickBot="1" x14ac:dyDescent="0.35">
      <c r="A828" s="321"/>
      <c r="B828" s="324"/>
      <c r="C828" s="67"/>
      <c r="D828" s="67"/>
      <c r="E828" s="67"/>
      <c r="F828" s="20"/>
      <c r="G828" s="18" t="s">
        <v>36</v>
      </c>
      <c r="H828" s="24"/>
      <c r="I828" s="16"/>
    </row>
    <row r="829" spans="1:9" ht="15" thickBot="1" x14ac:dyDescent="0.35">
      <c r="A829" s="322"/>
      <c r="B829" s="325"/>
      <c r="C829" s="68">
        <f>C827+C828</f>
        <v>3250</v>
      </c>
      <c r="D829" s="68">
        <f>D827+D828</f>
        <v>2000</v>
      </c>
      <c r="E829" s="68">
        <f>E827+E828</f>
        <v>2000</v>
      </c>
      <c r="F829" s="19"/>
      <c r="G829" s="10" t="s">
        <v>38</v>
      </c>
      <c r="H829" s="24"/>
      <c r="I829" s="16"/>
    </row>
    <row r="830" spans="1:9" ht="28.8" customHeight="1" thickBot="1" x14ac:dyDescent="0.35">
      <c r="A830" s="27" t="s">
        <v>106</v>
      </c>
      <c r="B830" s="28" t="s">
        <v>276</v>
      </c>
      <c r="C830" s="29"/>
      <c r="D830" s="29"/>
      <c r="E830" s="29"/>
      <c r="F830" s="30" t="s">
        <v>215</v>
      </c>
      <c r="G830" s="28"/>
      <c r="H830" s="29"/>
      <c r="I830" s="29"/>
    </row>
    <row r="831" spans="1:9" ht="38.4" customHeight="1" thickBot="1" x14ac:dyDescent="0.35">
      <c r="A831" s="31" t="s">
        <v>285</v>
      </c>
      <c r="B831" s="32" t="s">
        <v>287</v>
      </c>
      <c r="C831" s="33"/>
      <c r="D831" s="33"/>
      <c r="E831" s="33"/>
      <c r="F831" s="34" t="s">
        <v>286</v>
      </c>
      <c r="G831" s="32"/>
      <c r="H831" s="33"/>
      <c r="I831" s="33"/>
    </row>
    <row r="832" spans="1:9" ht="15" customHeight="1" thickBot="1" x14ac:dyDescent="0.35">
      <c r="A832" s="326" t="s">
        <v>288</v>
      </c>
      <c r="B832" s="323" t="s">
        <v>289</v>
      </c>
      <c r="C832" s="67">
        <v>2</v>
      </c>
      <c r="D832" s="67">
        <v>3</v>
      </c>
      <c r="E832" s="67">
        <v>4</v>
      </c>
      <c r="F832" s="20"/>
      <c r="G832" s="18" t="s">
        <v>33</v>
      </c>
      <c r="H832" s="23">
        <v>288724610</v>
      </c>
      <c r="I832" s="16" t="s">
        <v>257</v>
      </c>
    </row>
    <row r="833" spans="1:12" ht="15" thickBot="1" x14ac:dyDescent="0.35">
      <c r="A833" s="321"/>
      <c r="B833" s="324"/>
      <c r="C833" s="67"/>
      <c r="D833" s="67"/>
      <c r="E833" s="67"/>
      <c r="F833" s="20"/>
      <c r="G833" s="18" t="s">
        <v>36</v>
      </c>
      <c r="H833" s="24"/>
      <c r="I833" s="16"/>
    </row>
    <row r="834" spans="1:12" ht="15" thickBot="1" x14ac:dyDescent="0.35">
      <c r="A834" s="322"/>
      <c r="B834" s="325"/>
      <c r="C834" s="68">
        <f>C832+C833</f>
        <v>2</v>
      </c>
      <c r="D834" s="68">
        <f>D832+D833</f>
        <v>3</v>
      </c>
      <c r="E834" s="68">
        <f>E832+E833</f>
        <v>4</v>
      </c>
      <c r="F834" s="19"/>
      <c r="G834" s="10" t="s">
        <v>38</v>
      </c>
      <c r="H834" s="24"/>
      <c r="I834" s="16"/>
    </row>
    <row r="835" spans="1:12" ht="15" customHeight="1" thickBot="1" x14ac:dyDescent="0.35">
      <c r="A835" s="326" t="s">
        <v>290</v>
      </c>
      <c r="B835" s="323" t="s">
        <v>291</v>
      </c>
      <c r="C835" s="67">
        <v>2</v>
      </c>
      <c r="D835" s="67">
        <v>3</v>
      </c>
      <c r="E835" s="67">
        <v>4</v>
      </c>
      <c r="F835" s="20"/>
      <c r="G835" s="18" t="s">
        <v>33</v>
      </c>
      <c r="H835" s="23">
        <v>288724610</v>
      </c>
      <c r="I835" s="16" t="s">
        <v>257</v>
      </c>
    </row>
    <row r="836" spans="1:12" ht="15" thickBot="1" x14ac:dyDescent="0.35">
      <c r="A836" s="321"/>
      <c r="B836" s="324"/>
      <c r="C836" s="67"/>
      <c r="D836" s="67"/>
      <c r="E836" s="67"/>
      <c r="F836" s="20"/>
      <c r="G836" s="18" t="s">
        <v>36</v>
      </c>
      <c r="H836" s="24"/>
      <c r="I836" s="16"/>
    </row>
    <row r="837" spans="1:12" ht="15" thickBot="1" x14ac:dyDescent="0.35">
      <c r="A837" s="322"/>
      <c r="B837" s="325"/>
      <c r="C837" s="68">
        <f>C835+C836</f>
        <v>2</v>
      </c>
      <c r="D837" s="68">
        <f t="shared" ref="D837" si="130">D835+D836</f>
        <v>3</v>
      </c>
      <c r="E837" s="68">
        <f t="shared" ref="E837" si="131">E835+E836</f>
        <v>4</v>
      </c>
      <c r="F837" s="19"/>
      <c r="G837" s="10" t="s">
        <v>38</v>
      </c>
      <c r="H837" s="24"/>
      <c r="I837" s="16"/>
    </row>
    <row r="838" spans="1:12" ht="15" thickBot="1" x14ac:dyDescent="0.35">
      <c r="A838" s="27" t="s">
        <v>106</v>
      </c>
      <c r="B838" s="28" t="s">
        <v>276</v>
      </c>
      <c r="C838" s="29"/>
      <c r="D838" s="29"/>
      <c r="E838" s="29"/>
      <c r="F838" s="30" t="s">
        <v>215</v>
      </c>
      <c r="G838" s="28"/>
      <c r="H838" s="29"/>
      <c r="I838" s="29"/>
    </row>
    <row r="839" spans="1:12" ht="40.200000000000003" thickBot="1" x14ac:dyDescent="0.35">
      <c r="A839" s="31" t="s">
        <v>292</v>
      </c>
      <c r="B839" s="32" t="s">
        <v>295</v>
      </c>
      <c r="C839" s="33"/>
      <c r="D839" s="33"/>
      <c r="E839" s="33"/>
      <c r="F839" s="34" t="s">
        <v>294</v>
      </c>
      <c r="G839" s="32"/>
      <c r="H839" s="33"/>
      <c r="I839" s="33"/>
    </row>
    <row r="840" spans="1:12" ht="15" customHeight="1" thickBot="1" x14ac:dyDescent="0.35">
      <c r="A840" s="326" t="s">
        <v>293</v>
      </c>
      <c r="B840" s="323" t="s">
        <v>298</v>
      </c>
      <c r="C840" s="67">
        <v>10</v>
      </c>
      <c r="D840" s="67">
        <v>11</v>
      </c>
      <c r="E840" s="67">
        <v>12</v>
      </c>
      <c r="F840" s="20"/>
      <c r="G840" s="18" t="s">
        <v>33</v>
      </c>
      <c r="H840" s="23">
        <v>288724610</v>
      </c>
      <c r="I840" s="16" t="s">
        <v>257</v>
      </c>
    </row>
    <row r="841" spans="1:12" ht="15" thickBot="1" x14ac:dyDescent="0.35">
      <c r="A841" s="321"/>
      <c r="B841" s="324"/>
      <c r="C841" s="67"/>
      <c r="D841" s="67"/>
      <c r="E841" s="67"/>
      <c r="F841" s="20"/>
      <c r="G841" s="18" t="s">
        <v>36</v>
      </c>
      <c r="H841" s="24"/>
      <c r="I841" s="16"/>
    </row>
    <row r="842" spans="1:12" ht="15" thickBot="1" x14ac:dyDescent="0.35">
      <c r="A842" s="322"/>
      <c r="B842" s="325"/>
      <c r="C842" s="68">
        <f>C840+C841</f>
        <v>10</v>
      </c>
      <c r="D842" s="68">
        <f t="shared" ref="D842" si="132">D840+D841</f>
        <v>11</v>
      </c>
      <c r="E842" s="68">
        <f t="shared" ref="E842" si="133">E840+E841</f>
        <v>12</v>
      </c>
      <c r="F842" s="19"/>
      <c r="G842" s="10" t="s">
        <v>38</v>
      </c>
      <c r="H842" s="24"/>
      <c r="I842" s="16"/>
    </row>
    <row r="843" spans="1:12" ht="15" customHeight="1" thickBot="1" x14ac:dyDescent="0.35">
      <c r="A843" s="326" t="s">
        <v>297</v>
      </c>
      <c r="B843" s="323" t="s">
        <v>296</v>
      </c>
      <c r="C843" s="67">
        <v>5</v>
      </c>
      <c r="D843" s="67">
        <v>6</v>
      </c>
      <c r="E843" s="67">
        <v>7</v>
      </c>
      <c r="F843" s="20"/>
      <c r="G843" s="18" t="s">
        <v>33</v>
      </c>
      <c r="H843" s="23">
        <v>288724610</v>
      </c>
      <c r="I843" s="16" t="s">
        <v>257</v>
      </c>
    </row>
    <row r="844" spans="1:12" ht="15" thickBot="1" x14ac:dyDescent="0.35">
      <c r="A844" s="321"/>
      <c r="B844" s="324"/>
      <c r="C844" s="67"/>
      <c r="D844" s="67"/>
      <c r="E844" s="67"/>
      <c r="F844" s="20"/>
      <c r="G844" s="18" t="s">
        <v>36</v>
      </c>
      <c r="H844" s="24"/>
      <c r="I844" s="16"/>
    </row>
    <row r="845" spans="1:12" ht="15" thickBot="1" x14ac:dyDescent="0.35">
      <c r="A845" s="322"/>
      <c r="B845" s="325"/>
      <c r="C845" s="68">
        <f>C843+C844</f>
        <v>5</v>
      </c>
      <c r="D845" s="68">
        <f t="shared" ref="D845" si="134">D843+D844</f>
        <v>6</v>
      </c>
      <c r="E845" s="68">
        <f t="shared" ref="E845" si="135">E843+E844</f>
        <v>7</v>
      </c>
      <c r="F845" s="19"/>
      <c r="G845" s="10" t="s">
        <v>38</v>
      </c>
      <c r="H845" s="24"/>
      <c r="I845" s="16"/>
    </row>
    <row r="846" spans="1:12" ht="15" thickBot="1" x14ac:dyDescent="0.35">
      <c r="A846" s="27" t="s">
        <v>106</v>
      </c>
      <c r="B846" s="28" t="s">
        <v>276</v>
      </c>
      <c r="C846" s="29"/>
      <c r="D846" s="29"/>
      <c r="E846" s="29"/>
      <c r="F846" s="30" t="s">
        <v>215</v>
      </c>
      <c r="G846" s="28"/>
      <c r="H846" s="29"/>
      <c r="I846" s="29"/>
    </row>
    <row r="847" spans="1:12" ht="27" thickBot="1" x14ac:dyDescent="0.35">
      <c r="A847" s="31" t="s">
        <v>299</v>
      </c>
      <c r="B847" s="32" t="s">
        <v>304</v>
      </c>
      <c r="C847" s="33"/>
      <c r="D847" s="33"/>
      <c r="E847" s="33"/>
      <c r="F847" s="34" t="s">
        <v>301</v>
      </c>
      <c r="G847" s="32"/>
      <c r="H847" s="33"/>
      <c r="I847" s="33"/>
    </row>
    <row r="848" spans="1:12" ht="15" customHeight="1" thickBot="1" x14ac:dyDescent="0.35">
      <c r="A848" s="326" t="s">
        <v>300</v>
      </c>
      <c r="B848" s="323" t="s">
        <v>302</v>
      </c>
      <c r="C848" s="18"/>
      <c r="D848" s="18"/>
      <c r="E848" s="67">
        <v>10</v>
      </c>
      <c r="F848" s="20"/>
      <c r="G848" s="18" t="s">
        <v>33</v>
      </c>
      <c r="H848" s="23">
        <v>288724610</v>
      </c>
      <c r="I848" s="16" t="s">
        <v>257</v>
      </c>
      <c r="J848" s="231">
        <f>C794+C799+C804+C810+C818+C821+C824+C827+C832+C840+C848+C835+C843</f>
        <v>3485</v>
      </c>
      <c r="K848" s="137">
        <f>D794+D799+D804+D810+D818+D821+D824+D827+D832+D840+D848+D835+D843+D815</f>
        <v>2288</v>
      </c>
      <c r="L848" s="137">
        <f>E794+E799+E804+E810+E818+E821+E824+E827+E832+E840+E848+E835+E843+E815</f>
        <v>2301</v>
      </c>
    </row>
    <row r="849" spans="1:12" ht="15" thickBot="1" x14ac:dyDescent="0.35">
      <c r="A849" s="321"/>
      <c r="B849" s="324"/>
      <c r="C849" s="18"/>
      <c r="D849" s="18"/>
      <c r="E849" s="67"/>
      <c r="F849" s="20"/>
      <c r="G849" s="18" t="s">
        <v>36</v>
      </c>
      <c r="H849" s="24"/>
      <c r="I849" s="16"/>
      <c r="J849" s="137">
        <f>C795+C800+C805+C811+C819+C822+C825+C828+C833+C841+C849+C836+C844</f>
        <v>0</v>
      </c>
      <c r="K849" s="137">
        <f t="shared" ref="K849:L849" si="136">D795+D800+D805+D811+D819+D822+D825+D828+D833+D841+D849+D836+D844</f>
        <v>0</v>
      </c>
      <c r="L849" s="137">
        <f t="shared" si="136"/>
        <v>0</v>
      </c>
    </row>
    <row r="850" spans="1:12" ht="15" thickBot="1" x14ac:dyDescent="0.35">
      <c r="A850" s="322"/>
      <c r="B850" s="325"/>
      <c r="C850" s="10">
        <f>C848+C849</f>
        <v>0</v>
      </c>
      <c r="D850" s="10">
        <f t="shared" ref="D850" si="137">D848+D849</f>
        <v>0</v>
      </c>
      <c r="E850" s="68">
        <f t="shared" ref="E850" si="138">E848+E849</f>
        <v>10</v>
      </c>
      <c r="F850" s="19"/>
      <c r="G850" s="10" t="s">
        <v>38</v>
      </c>
      <c r="H850" s="24"/>
      <c r="I850" s="16"/>
      <c r="J850" s="140">
        <f>SUM(J848:J849)</f>
        <v>3485</v>
      </c>
      <c r="K850" s="140">
        <f t="shared" ref="K850:L850" si="139">SUM(K848:K849)</f>
        <v>2288</v>
      </c>
      <c r="L850" s="140">
        <f t="shared" si="139"/>
        <v>2301</v>
      </c>
    </row>
    <row r="851" spans="1:12" ht="15" thickBot="1" x14ac:dyDescent="0.35">
      <c r="A851" s="17"/>
      <c r="B851" s="21" t="s">
        <v>123</v>
      </c>
      <c r="C851" s="9"/>
      <c r="D851" s="9"/>
      <c r="E851" s="9"/>
      <c r="F851" s="9"/>
      <c r="G851" s="10"/>
      <c r="H851" s="23"/>
      <c r="I851" s="23"/>
    </row>
    <row r="852" spans="1:12" ht="15" customHeight="1" thickBot="1" x14ac:dyDescent="0.35">
      <c r="A852" s="40"/>
      <c r="B852" s="41" t="s">
        <v>497</v>
      </c>
      <c r="C852" s="69">
        <f>C796+C801+C806+C812+C815+C829+C837+C842+C845+C850+C823+C834</f>
        <v>3485</v>
      </c>
      <c r="D852" s="69">
        <f>D796+D801+D806+D812+D815+D820+D823+D826+D829+D834+D837+D842+D845+D850</f>
        <v>2288</v>
      </c>
      <c r="E852" s="69">
        <f>E796+E801+E806+E812+E815+E820+E823+E826+E829+E834+E837+E842+E845+E850</f>
        <v>2301</v>
      </c>
      <c r="F852" s="42"/>
      <c r="G852" s="43"/>
      <c r="H852" s="44"/>
      <c r="I852" s="45"/>
    </row>
    <row r="855" spans="1:12" ht="15" thickBot="1" x14ac:dyDescent="0.35">
      <c r="A855" s="46" t="s">
        <v>305</v>
      </c>
      <c r="B855" s="46"/>
      <c r="C855" s="46"/>
      <c r="D855" s="46"/>
      <c r="E855" s="47"/>
      <c r="F855" s="48"/>
      <c r="G855" s="48"/>
      <c r="H855" s="48"/>
    </row>
    <row r="856" spans="1:12" ht="46.2" thickBot="1" x14ac:dyDescent="0.35">
      <c r="A856" s="49" t="s">
        <v>5</v>
      </c>
      <c r="B856" s="50" t="s">
        <v>230</v>
      </c>
      <c r="C856" s="50" t="s">
        <v>24</v>
      </c>
      <c r="D856" s="50" t="s">
        <v>25</v>
      </c>
      <c r="E856" s="50" t="s">
        <v>26</v>
      </c>
      <c r="F856" s="50" t="s">
        <v>6</v>
      </c>
      <c r="G856" s="50" t="s">
        <v>32</v>
      </c>
      <c r="H856" s="50" t="s">
        <v>27</v>
      </c>
      <c r="I856" s="50" t="s">
        <v>50</v>
      </c>
    </row>
    <row r="857" spans="1:12" ht="15" thickBot="1" x14ac:dyDescent="0.35">
      <c r="A857" s="51">
        <v>1</v>
      </c>
      <c r="B857" s="52">
        <v>2</v>
      </c>
      <c r="C857" s="52">
        <v>3</v>
      </c>
      <c r="D857" s="52">
        <v>4</v>
      </c>
      <c r="E857" s="52">
        <v>5</v>
      </c>
      <c r="F857" s="52">
        <v>6</v>
      </c>
      <c r="G857" s="52">
        <v>7</v>
      </c>
      <c r="H857" s="52">
        <v>8</v>
      </c>
      <c r="I857" s="52">
        <v>9</v>
      </c>
    </row>
    <row r="858" spans="1:12" ht="28.2" customHeight="1" thickBot="1" x14ac:dyDescent="0.35">
      <c r="A858" s="27" t="s">
        <v>30</v>
      </c>
      <c r="B858" s="28" t="s">
        <v>113</v>
      </c>
      <c r="C858" s="29"/>
      <c r="D858" s="29"/>
      <c r="E858" s="29"/>
      <c r="F858" s="30" t="s">
        <v>225</v>
      </c>
      <c r="G858" s="28"/>
      <c r="H858" s="29"/>
      <c r="I858" s="29"/>
    </row>
    <row r="859" spans="1:12" ht="21.6" customHeight="1" thickBot="1" x14ac:dyDescent="0.35">
      <c r="A859" s="31" t="s">
        <v>29</v>
      </c>
      <c r="B859" s="32" t="s">
        <v>308</v>
      </c>
      <c r="C859" s="33"/>
      <c r="D859" s="33"/>
      <c r="E859" s="33"/>
      <c r="F859" s="34" t="s">
        <v>307</v>
      </c>
      <c r="G859" s="32"/>
      <c r="H859" s="33"/>
      <c r="I859" s="33"/>
    </row>
    <row r="860" spans="1:12" ht="15" customHeight="1" thickBot="1" x14ac:dyDescent="0.35">
      <c r="A860" s="326" t="s">
        <v>98</v>
      </c>
      <c r="B860" s="323" t="s">
        <v>309</v>
      </c>
      <c r="C860" s="67">
        <v>5</v>
      </c>
      <c r="D860" s="67">
        <v>5.3</v>
      </c>
      <c r="E860" s="67">
        <v>5.6</v>
      </c>
      <c r="F860" s="20"/>
      <c r="G860" s="18" t="s">
        <v>306</v>
      </c>
      <c r="H860" s="23">
        <v>288724610</v>
      </c>
      <c r="I860" s="16" t="s">
        <v>254</v>
      </c>
    </row>
    <row r="861" spans="1:12" ht="15" thickBot="1" x14ac:dyDescent="0.35">
      <c r="A861" s="321"/>
      <c r="B861" s="324"/>
      <c r="C861" s="67"/>
      <c r="D861" s="67"/>
      <c r="E861" s="67"/>
      <c r="F861" s="20"/>
      <c r="G861" s="18" t="s">
        <v>36</v>
      </c>
      <c r="H861" s="24"/>
      <c r="I861" s="16"/>
    </row>
    <row r="862" spans="1:12" ht="15" thickBot="1" x14ac:dyDescent="0.35">
      <c r="A862" s="322"/>
      <c r="B862" s="325"/>
      <c r="C862" s="68">
        <f>C860+C861</f>
        <v>5</v>
      </c>
      <c r="D862" s="68">
        <f t="shared" ref="D862" si="140">D860+D861</f>
        <v>5.3</v>
      </c>
      <c r="E862" s="68">
        <f t="shared" ref="E862" si="141">E860+E861</f>
        <v>5.6</v>
      </c>
      <c r="F862" s="19"/>
      <c r="G862" s="10" t="s">
        <v>38</v>
      </c>
      <c r="H862" s="24"/>
      <c r="I862" s="16"/>
    </row>
    <row r="863" spans="1:12" ht="15" customHeight="1" thickBot="1" x14ac:dyDescent="0.35">
      <c r="A863" s="326" t="s">
        <v>40</v>
      </c>
      <c r="B863" s="323" t="s">
        <v>310</v>
      </c>
      <c r="C863" s="136">
        <v>5</v>
      </c>
      <c r="D863" s="136">
        <v>5.3</v>
      </c>
      <c r="E863" s="136">
        <v>5.6</v>
      </c>
      <c r="F863" s="58"/>
      <c r="G863" s="11" t="s">
        <v>306</v>
      </c>
      <c r="H863" s="65">
        <v>288724610</v>
      </c>
      <c r="I863" s="59" t="s">
        <v>254</v>
      </c>
    </row>
    <row r="864" spans="1:12" ht="20.399999999999999" customHeight="1" thickBot="1" x14ac:dyDescent="0.35">
      <c r="A864" s="321"/>
      <c r="B864" s="324"/>
      <c r="C864" s="111">
        <v>5.7</v>
      </c>
      <c r="D864" s="67"/>
      <c r="E864" s="67"/>
      <c r="F864" s="20"/>
      <c r="G864" s="102" t="s">
        <v>36</v>
      </c>
      <c r="H864" s="24"/>
      <c r="I864" s="16"/>
    </row>
    <row r="865" spans="1:9" ht="22.95" customHeight="1" thickBot="1" x14ac:dyDescent="0.35">
      <c r="A865" s="322"/>
      <c r="B865" s="325"/>
      <c r="C865" s="68">
        <f>C863+C864</f>
        <v>10.7</v>
      </c>
      <c r="D865" s="68">
        <f t="shared" ref="D865" si="142">D863+D864</f>
        <v>5.3</v>
      </c>
      <c r="E865" s="68">
        <f t="shared" ref="E865" si="143">E863+E864</f>
        <v>5.6</v>
      </c>
      <c r="F865" s="19"/>
      <c r="G865" s="10" t="s">
        <v>38</v>
      </c>
      <c r="H865" s="24"/>
      <c r="I865" s="16"/>
    </row>
    <row r="866" spans="1:9" ht="15" customHeight="1" thickBot="1" x14ac:dyDescent="0.35">
      <c r="A866" s="326" t="s">
        <v>42</v>
      </c>
      <c r="B866" s="323" t="s">
        <v>311</v>
      </c>
      <c r="C866" s="67"/>
      <c r="D866" s="67"/>
      <c r="E866" s="67"/>
      <c r="F866" s="20"/>
      <c r="G866" s="18" t="s">
        <v>306</v>
      </c>
      <c r="H866" s="23">
        <v>288724610</v>
      </c>
      <c r="I866" s="16" t="s">
        <v>254</v>
      </c>
    </row>
    <row r="867" spans="1:9" ht="15" thickBot="1" x14ac:dyDescent="0.35">
      <c r="A867" s="321"/>
      <c r="B867" s="324"/>
      <c r="C867" s="67">
        <v>10.9</v>
      </c>
      <c r="D867" s="67"/>
      <c r="E867" s="67"/>
      <c r="F867" s="20"/>
      <c r="G867" s="18" t="s">
        <v>36</v>
      </c>
      <c r="H867" s="24"/>
      <c r="I867" s="16"/>
    </row>
    <row r="868" spans="1:9" ht="15" thickBot="1" x14ac:dyDescent="0.35">
      <c r="A868" s="322"/>
      <c r="B868" s="325"/>
      <c r="C868" s="68">
        <f>C866+C867</f>
        <v>10.9</v>
      </c>
      <c r="D868" s="68">
        <f t="shared" ref="D868" si="144">D866+D867</f>
        <v>0</v>
      </c>
      <c r="E868" s="68">
        <f t="shared" ref="E868" si="145">E866+E867</f>
        <v>0</v>
      </c>
      <c r="F868" s="19"/>
      <c r="G868" s="10" t="s">
        <v>38</v>
      </c>
      <c r="H868" s="24"/>
      <c r="I868" s="16"/>
    </row>
    <row r="869" spans="1:9" ht="42.6" customHeight="1" thickBot="1" x14ac:dyDescent="0.35">
      <c r="A869" s="27" t="s">
        <v>30</v>
      </c>
      <c r="B869" s="28" t="s">
        <v>113</v>
      </c>
      <c r="C869" s="29"/>
      <c r="D869" s="29"/>
      <c r="E869" s="29"/>
      <c r="F869" s="30" t="s">
        <v>225</v>
      </c>
      <c r="G869" s="28"/>
      <c r="H869" s="29"/>
      <c r="I869" s="29"/>
    </row>
    <row r="870" spans="1:9" ht="44.4" customHeight="1" thickBot="1" x14ac:dyDescent="0.35">
      <c r="A870" s="31" t="s">
        <v>51</v>
      </c>
      <c r="B870" s="32" t="s">
        <v>312</v>
      </c>
      <c r="C870" s="33"/>
      <c r="D870" s="33"/>
      <c r="E870" s="33"/>
      <c r="F870" s="34"/>
      <c r="G870" s="32"/>
      <c r="H870" s="33"/>
      <c r="I870" s="33"/>
    </row>
    <row r="871" spans="1:9" ht="15" customHeight="1" thickBot="1" x14ac:dyDescent="0.35">
      <c r="A871" s="326" t="s">
        <v>54</v>
      </c>
      <c r="B871" s="323" t="s">
        <v>313</v>
      </c>
      <c r="C871" s="67">
        <v>215</v>
      </c>
      <c r="D871" s="67">
        <v>226</v>
      </c>
      <c r="E871" s="67">
        <v>237</v>
      </c>
      <c r="F871" s="20"/>
      <c r="G871" s="18" t="s">
        <v>306</v>
      </c>
      <c r="H871" s="23">
        <v>288724610</v>
      </c>
      <c r="I871" s="16" t="s">
        <v>254</v>
      </c>
    </row>
    <row r="872" spans="1:9" ht="15" thickBot="1" x14ac:dyDescent="0.35">
      <c r="A872" s="321"/>
      <c r="B872" s="324"/>
      <c r="C872" s="67">
        <v>417.5</v>
      </c>
      <c r="D872" s="67"/>
      <c r="E872" s="67"/>
      <c r="F872" s="20"/>
      <c r="G872" s="18" t="s">
        <v>36</v>
      </c>
      <c r="H872" s="24"/>
      <c r="I872" s="16"/>
    </row>
    <row r="873" spans="1:9" ht="15" thickBot="1" x14ac:dyDescent="0.35">
      <c r="A873" s="322"/>
      <c r="B873" s="325"/>
      <c r="C873" s="68">
        <f>C871+C872</f>
        <v>632.5</v>
      </c>
      <c r="D873" s="68">
        <f t="shared" ref="D873" si="146">D871+D872</f>
        <v>226</v>
      </c>
      <c r="E873" s="68">
        <f t="shared" ref="E873" si="147">E871+E872</f>
        <v>237</v>
      </c>
      <c r="F873" s="19"/>
      <c r="G873" s="10" t="s">
        <v>38</v>
      </c>
      <c r="H873" s="24"/>
      <c r="I873" s="16"/>
    </row>
    <row r="874" spans="1:9" ht="15" customHeight="1" thickBot="1" x14ac:dyDescent="0.35">
      <c r="A874" s="326" t="s">
        <v>55</v>
      </c>
      <c r="B874" s="323" t="s">
        <v>314</v>
      </c>
      <c r="C874" s="67">
        <v>30</v>
      </c>
      <c r="D874" s="67">
        <v>32</v>
      </c>
      <c r="E874" s="67">
        <v>34</v>
      </c>
      <c r="F874" s="20"/>
      <c r="G874" s="18" t="s">
        <v>306</v>
      </c>
      <c r="H874" s="23">
        <v>288724610</v>
      </c>
      <c r="I874" s="16" t="s">
        <v>254</v>
      </c>
    </row>
    <row r="875" spans="1:9" ht="15" thickBot="1" x14ac:dyDescent="0.35">
      <c r="A875" s="321"/>
      <c r="B875" s="324"/>
      <c r="C875" s="67">
        <v>10</v>
      </c>
      <c r="D875" s="67"/>
      <c r="E875" s="67"/>
      <c r="F875" s="20"/>
      <c r="G875" s="18" t="s">
        <v>36</v>
      </c>
      <c r="H875" s="24"/>
      <c r="I875" s="16"/>
    </row>
    <row r="876" spans="1:9" ht="15" customHeight="1" thickBot="1" x14ac:dyDescent="0.35">
      <c r="A876" s="322"/>
      <c r="B876" s="325"/>
      <c r="C876" s="68">
        <f t="shared" ref="C876" si="148">C874+C875</f>
        <v>40</v>
      </c>
      <c r="D876" s="68">
        <f t="shared" ref="D876" si="149">D874+D875</f>
        <v>32</v>
      </c>
      <c r="E876" s="68">
        <f t="shared" ref="E876" si="150">E874+E875</f>
        <v>34</v>
      </c>
      <c r="F876" s="19"/>
      <c r="G876" s="10" t="s">
        <v>38</v>
      </c>
      <c r="H876" s="24"/>
      <c r="I876" s="16"/>
    </row>
    <row r="877" spans="1:9" ht="15" customHeight="1" thickBot="1" x14ac:dyDescent="0.35">
      <c r="A877" s="326" t="s">
        <v>56</v>
      </c>
      <c r="B877" s="323" t="s">
        <v>315</v>
      </c>
      <c r="C877" s="67">
        <v>50</v>
      </c>
      <c r="D877" s="67">
        <v>53</v>
      </c>
      <c r="E877" s="67">
        <v>56</v>
      </c>
      <c r="F877" s="20"/>
      <c r="G877" s="18" t="s">
        <v>306</v>
      </c>
      <c r="H877" s="23">
        <v>288724610</v>
      </c>
      <c r="I877" s="16" t="s">
        <v>254</v>
      </c>
    </row>
    <row r="878" spans="1:9" ht="15" thickBot="1" x14ac:dyDescent="0.35">
      <c r="A878" s="321"/>
      <c r="B878" s="324"/>
      <c r="C878" s="67">
        <v>20</v>
      </c>
      <c r="D878" s="67"/>
      <c r="E878" s="67"/>
      <c r="F878" s="20"/>
      <c r="G878" s="18" t="s">
        <v>36</v>
      </c>
      <c r="H878" s="24"/>
      <c r="I878" s="16"/>
    </row>
    <row r="879" spans="1:9" ht="21" customHeight="1" thickBot="1" x14ac:dyDescent="0.35">
      <c r="A879" s="322"/>
      <c r="B879" s="325"/>
      <c r="C879" s="68">
        <f t="shared" ref="C879" si="151">C877+C878</f>
        <v>70</v>
      </c>
      <c r="D879" s="68">
        <f t="shared" ref="D879" si="152">D877+D878</f>
        <v>53</v>
      </c>
      <c r="E879" s="68">
        <f t="shared" ref="E879" si="153">E877+E878</f>
        <v>56</v>
      </c>
      <c r="F879" s="19"/>
      <c r="G879" s="10" t="s">
        <v>38</v>
      </c>
      <c r="H879" s="24"/>
      <c r="I879" s="16"/>
    </row>
    <row r="880" spans="1:9" ht="15" customHeight="1" thickBot="1" x14ac:dyDescent="0.35">
      <c r="A880" s="326" t="s">
        <v>57</v>
      </c>
      <c r="B880" s="339" t="s">
        <v>607</v>
      </c>
      <c r="C880" s="67">
        <v>65</v>
      </c>
      <c r="D880" s="67">
        <v>68</v>
      </c>
      <c r="E880" s="67">
        <v>72</v>
      </c>
      <c r="F880" s="20"/>
      <c r="G880" s="18" t="s">
        <v>306</v>
      </c>
      <c r="H880" s="23">
        <v>288724610</v>
      </c>
      <c r="I880" s="16" t="s">
        <v>254</v>
      </c>
    </row>
    <row r="881" spans="1:9" ht="15" thickBot="1" x14ac:dyDescent="0.35">
      <c r="A881" s="321"/>
      <c r="B881" s="340"/>
      <c r="C881" s="111">
        <v>430</v>
      </c>
      <c r="D881" s="67"/>
      <c r="E881" s="67"/>
      <c r="F881" s="20"/>
      <c r="G881" s="18" t="s">
        <v>33</v>
      </c>
      <c r="H881" s="24"/>
      <c r="I881" s="16"/>
    </row>
    <row r="882" spans="1:9" ht="15" thickBot="1" x14ac:dyDescent="0.35">
      <c r="A882" s="321"/>
      <c r="B882" s="340"/>
      <c r="C882" s="111">
        <v>35</v>
      </c>
      <c r="D882" s="111"/>
      <c r="E882" s="111"/>
      <c r="F882" s="53"/>
      <c r="G882" s="102" t="s">
        <v>36</v>
      </c>
      <c r="H882" s="24"/>
      <c r="I882" s="16"/>
    </row>
    <row r="883" spans="1:9" ht="25.2" customHeight="1" thickBot="1" x14ac:dyDescent="0.35">
      <c r="A883" s="322"/>
      <c r="B883" s="341"/>
      <c r="C883" s="100">
        <f>C880+C881+C882</f>
        <v>530</v>
      </c>
      <c r="D883" s="100">
        <f t="shared" ref="D883" si="154">D880+D881</f>
        <v>68</v>
      </c>
      <c r="E883" s="100">
        <f t="shared" ref="E883" si="155">E880+E881</f>
        <v>72</v>
      </c>
      <c r="F883" s="104"/>
      <c r="G883" s="101" t="s">
        <v>38</v>
      </c>
      <c r="H883" s="24"/>
      <c r="I883" s="16"/>
    </row>
    <row r="884" spans="1:9" ht="15" customHeight="1" thickBot="1" x14ac:dyDescent="0.35">
      <c r="A884" s="326" t="s">
        <v>58</v>
      </c>
      <c r="B884" s="323" t="s">
        <v>316</v>
      </c>
      <c r="C884" s="67">
        <v>15</v>
      </c>
      <c r="D884" s="67">
        <v>16</v>
      </c>
      <c r="E884" s="67">
        <v>17</v>
      </c>
      <c r="F884" s="20"/>
      <c r="G884" s="18" t="s">
        <v>306</v>
      </c>
      <c r="H884" s="23">
        <v>288724610</v>
      </c>
      <c r="I884" s="16" t="s">
        <v>254</v>
      </c>
    </row>
    <row r="885" spans="1:9" ht="15" thickBot="1" x14ac:dyDescent="0.35">
      <c r="A885" s="321"/>
      <c r="B885" s="324"/>
      <c r="C885" s="67">
        <v>3</v>
      </c>
      <c r="D885" s="67"/>
      <c r="E885" s="67"/>
      <c r="F885" s="20"/>
      <c r="G885" s="18" t="s">
        <v>36</v>
      </c>
      <c r="H885" s="24"/>
      <c r="I885" s="16"/>
    </row>
    <row r="886" spans="1:9" ht="15" thickBot="1" x14ac:dyDescent="0.35">
      <c r="A886" s="322"/>
      <c r="B886" s="325"/>
      <c r="C886" s="68">
        <f t="shared" ref="C886" si="156">C884+C885</f>
        <v>18</v>
      </c>
      <c r="D886" s="68">
        <f t="shared" ref="D886" si="157">D884+D885</f>
        <v>16</v>
      </c>
      <c r="E886" s="68">
        <f t="shared" ref="E886" si="158">E884+E885</f>
        <v>17</v>
      </c>
      <c r="F886" s="19"/>
      <c r="G886" s="10" t="s">
        <v>38</v>
      </c>
      <c r="H886" s="24"/>
      <c r="I886" s="16"/>
    </row>
    <row r="887" spans="1:9" ht="15" customHeight="1" thickBot="1" x14ac:dyDescent="0.35">
      <c r="A887" s="326" t="s">
        <v>59</v>
      </c>
      <c r="B887" s="323" t="s">
        <v>317</v>
      </c>
      <c r="C887" s="67">
        <v>10</v>
      </c>
      <c r="D887" s="67">
        <v>11</v>
      </c>
      <c r="E887" s="67">
        <v>12</v>
      </c>
      <c r="F887" s="20"/>
      <c r="G887" s="18" t="s">
        <v>306</v>
      </c>
      <c r="H887" s="23">
        <v>288724610</v>
      </c>
      <c r="I887" s="16" t="s">
        <v>254</v>
      </c>
    </row>
    <row r="888" spans="1:9" ht="15" thickBot="1" x14ac:dyDescent="0.35">
      <c r="A888" s="321"/>
      <c r="B888" s="324"/>
      <c r="C888" s="67">
        <v>40</v>
      </c>
      <c r="D888" s="67"/>
      <c r="E888" s="67"/>
      <c r="F888" s="20"/>
      <c r="G888" s="18" t="s">
        <v>36</v>
      </c>
      <c r="H888" s="24"/>
      <c r="I888" s="16"/>
    </row>
    <row r="889" spans="1:9" ht="15" thickBot="1" x14ac:dyDescent="0.35">
      <c r="A889" s="322"/>
      <c r="B889" s="325"/>
      <c r="C889" s="68">
        <f t="shared" ref="C889" si="159">C887+C888</f>
        <v>50</v>
      </c>
      <c r="D889" s="68">
        <f t="shared" ref="D889" si="160">D887+D888</f>
        <v>11</v>
      </c>
      <c r="E889" s="68">
        <f t="shared" ref="E889" si="161">E887+E888</f>
        <v>12</v>
      </c>
      <c r="F889" s="19"/>
      <c r="G889" s="10" t="s">
        <v>38</v>
      </c>
      <c r="H889" s="24"/>
      <c r="I889" s="16"/>
    </row>
    <row r="890" spans="1:9" ht="15" thickBot="1" x14ac:dyDescent="0.35">
      <c r="A890" s="326" t="s">
        <v>60</v>
      </c>
      <c r="B890" s="323" t="s">
        <v>318</v>
      </c>
      <c r="C890" s="230">
        <v>15</v>
      </c>
      <c r="D890" s="67"/>
      <c r="E890" s="67"/>
      <c r="F890" s="20"/>
      <c r="G890" s="241" t="s">
        <v>33</v>
      </c>
      <c r="H890" s="23">
        <v>288724610</v>
      </c>
      <c r="I890" s="16" t="s">
        <v>254</v>
      </c>
    </row>
    <row r="891" spans="1:9" ht="15" thickBot="1" x14ac:dyDescent="0.35">
      <c r="A891" s="321"/>
      <c r="B891" s="324"/>
      <c r="C891" s="67"/>
      <c r="D891" s="67"/>
      <c r="E891" s="67"/>
      <c r="F891" s="20"/>
      <c r="G891" s="18" t="s">
        <v>35</v>
      </c>
      <c r="H891" s="24"/>
      <c r="I891" s="16"/>
    </row>
    <row r="892" spans="1:9" ht="15" thickBot="1" x14ac:dyDescent="0.35">
      <c r="A892" s="322"/>
      <c r="B892" s="325"/>
      <c r="C892" s="68">
        <f t="shared" ref="C892" si="162">C890+C891</f>
        <v>15</v>
      </c>
      <c r="D892" s="68">
        <f t="shared" ref="D892" si="163">D890+D891</f>
        <v>0</v>
      </c>
      <c r="E892" s="68">
        <f t="shared" ref="E892" si="164">E890+E891</f>
        <v>0</v>
      </c>
      <c r="F892" s="19"/>
      <c r="G892" s="10" t="s">
        <v>38</v>
      </c>
      <c r="H892" s="24"/>
      <c r="I892" s="16"/>
    </row>
    <row r="893" spans="1:9" ht="15" customHeight="1" thickBot="1" x14ac:dyDescent="0.35">
      <c r="A893" s="326" t="s">
        <v>61</v>
      </c>
      <c r="B893" s="323" t="s">
        <v>319</v>
      </c>
      <c r="C893" s="18"/>
      <c r="D893" s="18"/>
      <c r="E893" s="18"/>
      <c r="F893" s="20"/>
      <c r="G893" s="18" t="s">
        <v>306</v>
      </c>
      <c r="H893" s="23">
        <v>288724610</v>
      </c>
      <c r="I893" s="16" t="s">
        <v>254</v>
      </c>
    </row>
    <row r="894" spans="1:9" ht="15" thickBot="1" x14ac:dyDescent="0.35">
      <c r="A894" s="321"/>
      <c r="B894" s="324"/>
      <c r="C894" s="18"/>
      <c r="D894" s="18"/>
      <c r="E894" s="18"/>
      <c r="F894" s="20"/>
      <c r="G894" s="18" t="s">
        <v>36</v>
      </c>
      <c r="H894" s="24"/>
      <c r="I894" s="16"/>
    </row>
    <row r="895" spans="1:9" ht="26.4" customHeight="1" thickBot="1" x14ac:dyDescent="0.35">
      <c r="A895" s="322"/>
      <c r="B895" s="325"/>
      <c r="C895" s="10">
        <f t="shared" ref="C895" si="165">C893+C894</f>
        <v>0</v>
      </c>
      <c r="D895" s="10">
        <f t="shared" ref="D895" si="166">D893+D894</f>
        <v>0</v>
      </c>
      <c r="E895" s="10">
        <f t="shared" ref="E895" si="167">E893+E894</f>
        <v>0</v>
      </c>
      <c r="F895" s="19"/>
      <c r="G895" s="10" t="s">
        <v>38</v>
      </c>
      <c r="H895" s="24"/>
      <c r="I895" s="16"/>
    </row>
    <row r="896" spans="1:9" ht="15" customHeight="1" thickBot="1" x14ac:dyDescent="0.35">
      <c r="A896" s="326" t="s">
        <v>62</v>
      </c>
      <c r="B896" s="323" t="s">
        <v>320</v>
      </c>
      <c r="C896" s="18"/>
      <c r="D896" s="18"/>
      <c r="E896" s="18"/>
      <c r="F896" s="20"/>
      <c r="G896" s="18" t="s">
        <v>306</v>
      </c>
      <c r="H896" s="23">
        <v>288724610</v>
      </c>
      <c r="I896" s="16" t="s">
        <v>254</v>
      </c>
    </row>
    <row r="897" spans="1:12" ht="15" thickBot="1" x14ac:dyDescent="0.35">
      <c r="A897" s="321"/>
      <c r="B897" s="324"/>
      <c r="C897" s="18">
        <v>795.8</v>
      </c>
      <c r="D897" s="18"/>
      <c r="E897" s="18"/>
      <c r="F897" s="20"/>
      <c r="G897" s="18" t="s">
        <v>36</v>
      </c>
      <c r="H897" s="24"/>
      <c r="I897" s="16"/>
    </row>
    <row r="898" spans="1:12" ht="15" thickBot="1" x14ac:dyDescent="0.35">
      <c r="A898" s="322"/>
      <c r="B898" s="325"/>
      <c r="C898" s="10">
        <f t="shared" ref="C898" si="168">C896+C897</f>
        <v>795.8</v>
      </c>
      <c r="D898" s="10">
        <f t="shared" ref="D898" si="169">D896+D897</f>
        <v>0</v>
      </c>
      <c r="E898" s="10">
        <f t="shared" ref="E898" si="170">E896+E897</f>
        <v>0</v>
      </c>
      <c r="F898" s="19"/>
      <c r="G898" s="10" t="s">
        <v>38</v>
      </c>
      <c r="H898" s="24"/>
      <c r="I898" s="16"/>
      <c r="J898">
        <f>C891*1</f>
        <v>0</v>
      </c>
      <c r="K898">
        <f t="shared" ref="K898:L898" si="171">D891*1</f>
        <v>0</v>
      </c>
      <c r="L898">
        <f t="shared" si="171"/>
        <v>0</v>
      </c>
    </row>
    <row r="899" spans="1:12" ht="15" customHeight="1" thickBot="1" x14ac:dyDescent="0.35">
      <c r="A899" s="294" t="s">
        <v>63</v>
      </c>
      <c r="B899" s="306" t="s">
        <v>321</v>
      </c>
      <c r="C899" s="18">
        <v>847.6</v>
      </c>
      <c r="D899" s="67">
        <v>889</v>
      </c>
      <c r="E899" s="67">
        <v>930</v>
      </c>
      <c r="F899" s="20"/>
      <c r="G899" s="18" t="s">
        <v>33</v>
      </c>
      <c r="H899" s="23">
        <v>288724610</v>
      </c>
      <c r="I899" s="16" t="s">
        <v>641</v>
      </c>
      <c r="J899" s="231">
        <f>C881+C899+C890</f>
        <v>1292.5999999999999</v>
      </c>
      <c r="K899" s="137">
        <f t="shared" ref="K899:L899" si="172">D881+D899</f>
        <v>889</v>
      </c>
      <c r="L899" s="137">
        <f t="shared" si="172"/>
        <v>930</v>
      </c>
    </row>
    <row r="900" spans="1:12" ht="15" customHeight="1" thickBot="1" x14ac:dyDescent="0.35">
      <c r="A900" s="295"/>
      <c r="B900" s="307"/>
      <c r="C900" s="102"/>
      <c r="D900" s="111"/>
      <c r="E900" s="111"/>
      <c r="F900" s="53"/>
      <c r="G900" s="102" t="s">
        <v>36</v>
      </c>
      <c r="H900" s="105"/>
      <c r="I900" s="155"/>
      <c r="J900" s="171">
        <f>C861+C864+C867+C872+C875+C878+C885+C888+C894+C897+C900+C882</f>
        <v>1337.9</v>
      </c>
      <c r="K900" s="171">
        <f t="shared" ref="K900:L900" si="173">D861+D864+D867+D872+D875+D878+D885+D888+D894+D897+D900</f>
        <v>0</v>
      </c>
      <c r="L900" s="137">
        <f t="shared" si="173"/>
        <v>0</v>
      </c>
    </row>
    <row r="901" spans="1:12" ht="15" thickBot="1" x14ac:dyDescent="0.35">
      <c r="A901" s="295"/>
      <c r="B901" s="307"/>
      <c r="C901" s="111">
        <v>250</v>
      </c>
      <c r="D901" s="111">
        <v>126</v>
      </c>
      <c r="E901" s="111">
        <v>130</v>
      </c>
      <c r="F901" s="53"/>
      <c r="G901" s="102" t="s">
        <v>306</v>
      </c>
      <c r="H901" s="105"/>
      <c r="I901" s="155"/>
      <c r="J901" s="171">
        <f>C860+C863+C866+C871+C874+C877+C880+C884+C887+C893+C896+C901</f>
        <v>645</v>
      </c>
      <c r="K901" s="171">
        <f t="shared" ref="K901:L901" si="174">D860+D863+D866+D871+D874+D877+D880+D884+D887+D893+D896+D901</f>
        <v>542.6</v>
      </c>
      <c r="L901" s="137">
        <f t="shared" si="174"/>
        <v>569.20000000000005</v>
      </c>
    </row>
    <row r="902" spans="1:12" ht="15" thickBot="1" x14ac:dyDescent="0.35">
      <c r="A902" s="296"/>
      <c r="B902" s="308"/>
      <c r="C902" s="68">
        <f>C899+C900+C901</f>
        <v>1097.5999999999999</v>
      </c>
      <c r="D902" s="68">
        <f t="shared" ref="D902:E902" si="175">D899+D900+D901</f>
        <v>1015</v>
      </c>
      <c r="E902" s="68">
        <f t="shared" si="175"/>
        <v>1060</v>
      </c>
      <c r="F902" s="19"/>
      <c r="G902" s="10" t="s">
        <v>38</v>
      </c>
      <c r="H902" s="24"/>
      <c r="I902" s="16"/>
      <c r="J902" s="140">
        <f>SUM(J898:J901)</f>
        <v>3275.5</v>
      </c>
      <c r="K902" s="140">
        <f t="shared" ref="K902:L902" si="176">SUM(K898:K901)</f>
        <v>1431.6</v>
      </c>
      <c r="L902" s="140">
        <f t="shared" si="176"/>
        <v>1499.2</v>
      </c>
    </row>
    <row r="903" spans="1:12" ht="15" thickBot="1" x14ac:dyDescent="0.35">
      <c r="A903" s="17"/>
      <c r="B903" s="21" t="s">
        <v>105</v>
      </c>
      <c r="C903" s="9"/>
      <c r="D903" s="9"/>
      <c r="E903" s="9"/>
      <c r="F903" s="9"/>
      <c r="G903" s="10"/>
      <c r="H903" s="23"/>
      <c r="I903" s="23"/>
    </row>
    <row r="904" spans="1:12" ht="15" thickBot="1" x14ac:dyDescent="0.35">
      <c r="A904" s="35"/>
      <c r="B904" s="36" t="s">
        <v>84</v>
      </c>
      <c r="C904" s="70">
        <f>C905-C861-C864-C867-C872-C875-C878-C882-C885-C888-C894-C897-C900</f>
        <v>1937.5999999999997</v>
      </c>
      <c r="D904" s="70">
        <f t="shared" ref="D904:E904" si="177">D905-D861-D864-D867-D872-D875-D878-D882-D885-D888-D894-D897-D900</f>
        <v>1431.6</v>
      </c>
      <c r="E904" s="70">
        <f t="shared" si="177"/>
        <v>1499.2</v>
      </c>
      <c r="F904" s="37"/>
      <c r="G904" s="36"/>
      <c r="H904" s="38"/>
      <c r="I904" s="39"/>
    </row>
    <row r="905" spans="1:12" ht="15" thickBot="1" x14ac:dyDescent="0.35">
      <c r="A905" s="40"/>
      <c r="B905" s="41" t="s">
        <v>496</v>
      </c>
      <c r="C905" s="69">
        <f>C862+C865+C868+C873+C876+C879+C883+C886+C889+C892+C895+C898+C902</f>
        <v>3275.4999999999995</v>
      </c>
      <c r="D905" s="69">
        <f t="shared" ref="D905:E905" si="178">D862+D865+D868+D873+D876+D879+D883+D886+D889+D892+D895+D898+D902</f>
        <v>1431.6</v>
      </c>
      <c r="E905" s="69">
        <f t="shared" si="178"/>
        <v>1499.2</v>
      </c>
      <c r="F905" s="42"/>
      <c r="G905" s="43"/>
      <c r="H905" s="44"/>
      <c r="I905" s="45"/>
    </row>
    <row r="908" spans="1:12" ht="15" thickBot="1" x14ac:dyDescent="0.35">
      <c r="A908" s="46" t="s">
        <v>322</v>
      </c>
      <c r="B908" s="46"/>
      <c r="C908" s="46"/>
      <c r="D908" s="46"/>
      <c r="E908" s="47"/>
      <c r="F908" s="48"/>
      <c r="G908" s="48"/>
      <c r="H908" s="48"/>
    </row>
    <row r="909" spans="1:12" ht="46.2" thickBot="1" x14ac:dyDescent="0.35">
      <c r="A909" s="49" t="s">
        <v>5</v>
      </c>
      <c r="B909" s="50" t="s">
        <v>230</v>
      </c>
      <c r="C909" s="50" t="s">
        <v>24</v>
      </c>
      <c r="D909" s="50" t="s">
        <v>25</v>
      </c>
      <c r="E909" s="50" t="s">
        <v>26</v>
      </c>
      <c r="F909" s="50" t="s">
        <v>6</v>
      </c>
      <c r="G909" s="50" t="s">
        <v>32</v>
      </c>
      <c r="H909" s="50" t="s">
        <v>27</v>
      </c>
      <c r="I909" s="50" t="s">
        <v>50</v>
      </c>
    </row>
    <row r="910" spans="1:12" ht="15" thickBot="1" x14ac:dyDescent="0.35">
      <c r="A910" s="51">
        <v>1</v>
      </c>
      <c r="B910" s="52">
        <v>2</v>
      </c>
      <c r="C910" s="52">
        <v>3</v>
      </c>
      <c r="D910" s="52">
        <v>4</v>
      </c>
      <c r="E910" s="52">
        <v>5</v>
      </c>
      <c r="F910" s="52">
        <v>6</v>
      </c>
      <c r="G910" s="52">
        <v>7</v>
      </c>
      <c r="H910" s="52">
        <v>8</v>
      </c>
      <c r="I910" s="52">
        <v>9</v>
      </c>
    </row>
    <row r="911" spans="1:12" ht="27" thickBot="1" x14ac:dyDescent="0.35">
      <c r="A911" s="27" t="s">
        <v>30</v>
      </c>
      <c r="B911" s="28" t="s">
        <v>324</v>
      </c>
      <c r="C911" s="29"/>
      <c r="D911" s="29"/>
      <c r="E911" s="29"/>
      <c r="F911" s="30" t="s">
        <v>323</v>
      </c>
      <c r="G911" s="28"/>
      <c r="H911" s="29"/>
      <c r="I911" s="29"/>
    </row>
    <row r="912" spans="1:12" ht="27.6" customHeight="1" thickBot="1" x14ac:dyDescent="0.35">
      <c r="A912" s="31" t="s">
        <v>29</v>
      </c>
      <c r="B912" s="32" t="s">
        <v>326</v>
      </c>
      <c r="C912" s="33"/>
      <c r="D912" s="33"/>
      <c r="E912" s="33"/>
      <c r="F912" s="34" t="s">
        <v>325</v>
      </c>
      <c r="G912" s="32"/>
      <c r="H912" s="33"/>
      <c r="I912" s="33"/>
    </row>
    <row r="913" spans="1:9" ht="22.95" customHeight="1" thickBot="1" x14ac:dyDescent="0.35">
      <c r="A913" s="326" t="s">
        <v>98</v>
      </c>
      <c r="B913" s="323" t="s">
        <v>328</v>
      </c>
      <c r="C913" s="67">
        <v>90</v>
      </c>
      <c r="D913" s="67">
        <v>95</v>
      </c>
      <c r="E913" s="67">
        <v>100</v>
      </c>
      <c r="F913" s="20"/>
      <c r="G913" s="18" t="s">
        <v>33</v>
      </c>
      <c r="H913" s="23">
        <v>288724610</v>
      </c>
      <c r="I913" s="16" t="s">
        <v>327</v>
      </c>
    </row>
    <row r="914" spans="1:9" ht="18.600000000000001" customHeight="1" thickBot="1" x14ac:dyDescent="0.35">
      <c r="A914" s="321"/>
      <c r="B914" s="324"/>
      <c r="C914" s="67"/>
      <c r="D914" s="67"/>
      <c r="E914" s="67"/>
      <c r="F914" s="20"/>
      <c r="G914" s="18" t="s">
        <v>36</v>
      </c>
      <c r="H914" s="24"/>
      <c r="I914" s="16"/>
    </row>
    <row r="915" spans="1:9" ht="63.6" customHeight="1" thickBot="1" x14ac:dyDescent="0.35">
      <c r="A915" s="322"/>
      <c r="B915" s="325"/>
      <c r="C915" s="68">
        <f>C913+C914</f>
        <v>90</v>
      </c>
      <c r="D915" s="68">
        <f t="shared" ref="D915" si="179">D913+D914</f>
        <v>95</v>
      </c>
      <c r="E915" s="68">
        <f t="shared" ref="E915" si="180">E913+E914</f>
        <v>100</v>
      </c>
      <c r="F915" s="19"/>
      <c r="G915" s="10" t="s">
        <v>38</v>
      </c>
      <c r="H915" s="24"/>
      <c r="I915" s="16"/>
    </row>
    <row r="916" spans="1:9" ht="15" customHeight="1" thickBot="1" x14ac:dyDescent="0.35">
      <c r="A916" s="326" t="s">
        <v>40</v>
      </c>
      <c r="B916" s="323" t="s">
        <v>329</v>
      </c>
      <c r="C916" s="67">
        <v>90</v>
      </c>
      <c r="D916" s="67">
        <v>95</v>
      </c>
      <c r="E916" s="67">
        <v>100</v>
      </c>
      <c r="F916" s="20"/>
      <c r="G916" s="18" t="s">
        <v>33</v>
      </c>
      <c r="H916" s="23"/>
      <c r="I916" s="16" t="s">
        <v>327</v>
      </c>
    </row>
    <row r="917" spans="1:9" ht="32.4" customHeight="1" thickBot="1" x14ac:dyDescent="0.35">
      <c r="A917" s="321"/>
      <c r="B917" s="324"/>
      <c r="C917" s="67"/>
      <c r="D917" s="67"/>
      <c r="E917" s="67"/>
      <c r="F917" s="20"/>
      <c r="G917" s="18" t="s">
        <v>36</v>
      </c>
      <c r="H917" s="24"/>
      <c r="I917" s="16"/>
    </row>
    <row r="918" spans="1:9" ht="46.95" customHeight="1" thickBot="1" x14ac:dyDescent="0.35">
      <c r="A918" s="322"/>
      <c r="B918" s="325"/>
      <c r="C918" s="68">
        <f>C916+C917</f>
        <v>90</v>
      </c>
      <c r="D918" s="68">
        <f t="shared" ref="D918" si="181">D916+D917</f>
        <v>95</v>
      </c>
      <c r="E918" s="68">
        <f t="shared" ref="E918" si="182">E916+E917</f>
        <v>100</v>
      </c>
      <c r="F918" s="19"/>
      <c r="G918" s="10" t="s">
        <v>38</v>
      </c>
      <c r="H918" s="24"/>
      <c r="I918" s="16"/>
    </row>
    <row r="919" spans="1:9" ht="15" thickBot="1" x14ac:dyDescent="0.35">
      <c r="A919" s="17"/>
      <c r="B919" s="21" t="s">
        <v>105</v>
      </c>
      <c r="C919" s="91"/>
      <c r="D919" s="91"/>
      <c r="E919" s="91"/>
      <c r="F919" s="9"/>
      <c r="G919" s="10"/>
      <c r="H919" s="23"/>
      <c r="I919" s="23"/>
    </row>
    <row r="920" spans="1:9" ht="27" thickBot="1" x14ac:dyDescent="0.35">
      <c r="A920" s="27" t="s">
        <v>106</v>
      </c>
      <c r="B920" s="28" t="s">
        <v>324</v>
      </c>
      <c r="C920" s="29"/>
      <c r="D920" s="29"/>
      <c r="E920" s="29"/>
      <c r="F920" s="30" t="s">
        <v>330</v>
      </c>
      <c r="G920" s="28"/>
      <c r="H920" s="29"/>
      <c r="I920" s="29"/>
    </row>
    <row r="921" spans="1:9" ht="27" thickBot="1" x14ac:dyDescent="0.35">
      <c r="A921" s="31" t="s">
        <v>107</v>
      </c>
      <c r="B921" s="32" t="s">
        <v>331</v>
      </c>
      <c r="C921" s="33"/>
      <c r="D921" s="33"/>
      <c r="E921" s="33"/>
      <c r="F921" s="34" t="s">
        <v>332</v>
      </c>
      <c r="G921" s="32"/>
      <c r="H921" s="33"/>
      <c r="I921" s="33"/>
    </row>
    <row r="922" spans="1:9" ht="15" customHeight="1" thickBot="1" x14ac:dyDescent="0.35">
      <c r="A922" s="326" t="s">
        <v>110</v>
      </c>
      <c r="B922" s="323" t="s">
        <v>629</v>
      </c>
      <c r="C922" s="67">
        <v>35</v>
      </c>
      <c r="D922" s="67">
        <v>37</v>
      </c>
      <c r="E922" s="67">
        <v>39</v>
      </c>
      <c r="F922" s="20"/>
      <c r="G922" s="18" t="s">
        <v>33</v>
      </c>
      <c r="H922" s="23">
        <v>288724610</v>
      </c>
      <c r="I922" s="16" t="s">
        <v>327</v>
      </c>
    </row>
    <row r="923" spans="1:9" ht="15" thickBot="1" x14ac:dyDescent="0.35">
      <c r="A923" s="321"/>
      <c r="B923" s="324"/>
      <c r="C923" s="67"/>
      <c r="D923" s="67"/>
      <c r="E923" s="67"/>
      <c r="F923" s="20"/>
      <c r="G923" s="18" t="s">
        <v>36</v>
      </c>
      <c r="H923" s="24"/>
      <c r="I923" s="16"/>
    </row>
    <row r="924" spans="1:9" ht="15" thickBot="1" x14ac:dyDescent="0.35">
      <c r="A924" s="322"/>
      <c r="B924" s="325"/>
      <c r="C924" s="68">
        <f>C922+C923</f>
        <v>35</v>
      </c>
      <c r="D924" s="68">
        <f t="shared" ref="D924" si="183">D922+D923</f>
        <v>37</v>
      </c>
      <c r="E924" s="68">
        <f t="shared" ref="E924" si="184">E922+E923</f>
        <v>39</v>
      </c>
      <c r="F924" s="19"/>
      <c r="G924" s="10" t="s">
        <v>38</v>
      </c>
      <c r="H924" s="24"/>
      <c r="I924" s="16"/>
    </row>
    <row r="925" spans="1:9" ht="15" customHeight="1" thickBot="1" x14ac:dyDescent="0.35">
      <c r="A925" s="326" t="s">
        <v>120</v>
      </c>
      <c r="B925" s="323" t="s">
        <v>630</v>
      </c>
      <c r="C925" s="67">
        <v>61.6</v>
      </c>
      <c r="D925" s="67">
        <v>65</v>
      </c>
      <c r="E925" s="67">
        <v>68</v>
      </c>
      <c r="F925" s="20"/>
      <c r="G925" s="18" t="s">
        <v>33</v>
      </c>
      <c r="H925" s="23">
        <v>288724610</v>
      </c>
      <c r="I925" s="16" t="s">
        <v>327</v>
      </c>
    </row>
    <row r="926" spans="1:9" ht="15" thickBot="1" x14ac:dyDescent="0.35">
      <c r="A926" s="321"/>
      <c r="B926" s="324"/>
      <c r="C926" s="67"/>
      <c r="D926" s="67"/>
      <c r="E926" s="67"/>
      <c r="F926" s="20"/>
      <c r="G926" s="18" t="s">
        <v>36</v>
      </c>
      <c r="H926" s="24"/>
      <c r="I926" s="16"/>
    </row>
    <row r="927" spans="1:9" ht="15" thickBot="1" x14ac:dyDescent="0.35">
      <c r="A927" s="322"/>
      <c r="B927" s="325"/>
      <c r="C927" s="68">
        <f>C925+C926</f>
        <v>61.6</v>
      </c>
      <c r="D927" s="68">
        <f t="shared" ref="D927" si="185">D925+D926</f>
        <v>65</v>
      </c>
      <c r="E927" s="68">
        <f t="shared" ref="E927" si="186">E925+E926</f>
        <v>68</v>
      </c>
      <c r="F927" s="19"/>
      <c r="G927" s="10" t="s">
        <v>38</v>
      </c>
      <c r="H927" s="24"/>
      <c r="I927" s="16"/>
    </row>
    <row r="928" spans="1:9" ht="15" customHeight="1" thickBot="1" x14ac:dyDescent="0.35">
      <c r="A928" s="326" t="s">
        <v>240</v>
      </c>
      <c r="B928" s="323" t="s">
        <v>631</v>
      </c>
      <c r="C928" s="67">
        <v>15</v>
      </c>
      <c r="D928" s="67">
        <v>16</v>
      </c>
      <c r="E928" s="67">
        <v>17</v>
      </c>
      <c r="F928" s="20"/>
      <c r="G928" s="18" t="s">
        <v>33</v>
      </c>
      <c r="H928" s="23">
        <v>288724610</v>
      </c>
      <c r="I928" s="16" t="s">
        <v>327</v>
      </c>
    </row>
    <row r="929" spans="1:12" ht="15" thickBot="1" x14ac:dyDescent="0.35">
      <c r="A929" s="321"/>
      <c r="B929" s="324"/>
      <c r="C929" s="67"/>
      <c r="D929" s="67"/>
      <c r="E929" s="67"/>
      <c r="F929" s="20"/>
      <c r="G929" s="18" t="s">
        <v>36</v>
      </c>
      <c r="H929" s="24"/>
      <c r="I929" s="16"/>
    </row>
    <row r="930" spans="1:12" ht="15" thickBot="1" x14ac:dyDescent="0.35">
      <c r="A930" s="322"/>
      <c r="B930" s="325"/>
      <c r="C930" s="68">
        <f>C928+C929</f>
        <v>15</v>
      </c>
      <c r="D930" s="68">
        <f t="shared" ref="D930" si="187">D928+D929</f>
        <v>16</v>
      </c>
      <c r="E930" s="68">
        <f t="shared" ref="E930" si="188">E928+E929</f>
        <v>17</v>
      </c>
      <c r="F930" s="19"/>
      <c r="G930" s="10" t="s">
        <v>38</v>
      </c>
      <c r="H930" s="24"/>
      <c r="I930" s="16"/>
    </row>
    <row r="931" spans="1:12" ht="27" thickBot="1" x14ac:dyDescent="0.35">
      <c r="A931" s="27" t="s">
        <v>106</v>
      </c>
      <c r="B931" s="28" t="s">
        <v>324</v>
      </c>
      <c r="C931" s="29"/>
      <c r="D931" s="29"/>
      <c r="E931" s="29"/>
      <c r="F931" s="30" t="s">
        <v>330</v>
      </c>
      <c r="G931" s="28"/>
      <c r="H931" s="29"/>
      <c r="I931" s="29"/>
    </row>
    <row r="932" spans="1:12" ht="15" thickBot="1" x14ac:dyDescent="0.35">
      <c r="A932" s="31" t="s">
        <v>244</v>
      </c>
      <c r="B932" s="32" t="s">
        <v>335</v>
      </c>
      <c r="C932" s="33"/>
      <c r="D932" s="33"/>
      <c r="E932" s="33"/>
      <c r="F932" s="34" t="s">
        <v>334</v>
      </c>
      <c r="G932" s="32"/>
      <c r="H932" s="33"/>
      <c r="I932" s="33"/>
    </row>
    <row r="933" spans="1:12" ht="18.600000000000001" customHeight="1" thickBot="1" x14ac:dyDescent="0.35">
      <c r="A933" s="326" t="s">
        <v>247</v>
      </c>
      <c r="B933" s="323" t="s">
        <v>333</v>
      </c>
      <c r="C933" s="67">
        <v>98</v>
      </c>
      <c r="D933" s="67">
        <v>103</v>
      </c>
      <c r="E933" s="67">
        <v>108</v>
      </c>
      <c r="F933" s="20"/>
      <c r="G933" s="18" t="s">
        <v>33</v>
      </c>
      <c r="H933" s="23">
        <v>288724610</v>
      </c>
      <c r="I933" s="16" t="s">
        <v>343</v>
      </c>
      <c r="J933" s="137">
        <f>C913+C916+C922+C925+C933+C928</f>
        <v>389.6</v>
      </c>
      <c r="K933" s="137">
        <f t="shared" ref="K933:L933" si="189">D913+D916+D922+D925+D933+D928</f>
        <v>411</v>
      </c>
      <c r="L933" s="137">
        <f t="shared" si="189"/>
        <v>432</v>
      </c>
    </row>
    <row r="934" spans="1:12" ht="18" customHeight="1" thickBot="1" x14ac:dyDescent="0.35">
      <c r="A934" s="321"/>
      <c r="B934" s="324"/>
      <c r="C934" s="67"/>
      <c r="D934" s="67"/>
      <c r="E934" s="67"/>
      <c r="F934" s="20"/>
      <c r="G934" s="18" t="s">
        <v>36</v>
      </c>
      <c r="H934" s="24"/>
      <c r="I934" s="16"/>
      <c r="J934" s="137">
        <f>C914+C917+C923+C926+C934+C929</f>
        <v>0</v>
      </c>
      <c r="K934" s="137">
        <f t="shared" ref="K934:L934" si="190">D914+D917+D923+D926+D934+D929</f>
        <v>0</v>
      </c>
      <c r="L934" s="137">
        <f t="shared" si="190"/>
        <v>0</v>
      </c>
    </row>
    <row r="935" spans="1:12" ht="19.95" customHeight="1" thickBot="1" x14ac:dyDescent="0.35">
      <c r="A935" s="322"/>
      <c r="B935" s="325"/>
      <c r="C935" s="68">
        <f>C933+C934</f>
        <v>98</v>
      </c>
      <c r="D935" s="68">
        <f t="shared" ref="D935" si="191">D933+D934</f>
        <v>103</v>
      </c>
      <c r="E935" s="68">
        <f t="shared" ref="E935" si="192">E933+E934</f>
        <v>108</v>
      </c>
      <c r="F935" s="19"/>
      <c r="G935" s="10" t="s">
        <v>38</v>
      </c>
      <c r="H935" s="24"/>
      <c r="I935" s="16"/>
      <c r="J935" s="140">
        <f>SUM(J933:J934)</f>
        <v>389.6</v>
      </c>
      <c r="K935" s="140">
        <f t="shared" ref="K935:L935" si="193">SUM(K933:K934)</f>
        <v>411</v>
      </c>
      <c r="L935" s="140">
        <f t="shared" si="193"/>
        <v>432</v>
      </c>
    </row>
    <row r="936" spans="1:12" ht="15" customHeight="1" thickBot="1" x14ac:dyDescent="0.35">
      <c r="A936" s="17"/>
      <c r="B936" s="21" t="s">
        <v>123</v>
      </c>
      <c r="C936" s="91"/>
      <c r="D936" s="91"/>
      <c r="E936" s="91"/>
      <c r="F936" s="9"/>
      <c r="G936" s="10"/>
      <c r="H936" s="23"/>
      <c r="I936" s="23"/>
    </row>
    <row r="937" spans="1:12" ht="15" thickBot="1" x14ac:dyDescent="0.35">
      <c r="A937" s="40"/>
      <c r="B937" s="41" t="s">
        <v>495</v>
      </c>
      <c r="C937" s="69">
        <f>C915+C918+C924+C927+C930+C935</f>
        <v>389.6</v>
      </c>
      <c r="D937" s="69">
        <f>D915+D918+D924+D927+D930+D935</f>
        <v>411</v>
      </c>
      <c r="E937" s="69">
        <f>E915+E918+E924+E927+E930+E935</f>
        <v>432</v>
      </c>
      <c r="F937" s="42"/>
      <c r="G937" s="43"/>
      <c r="H937" s="44"/>
      <c r="I937" s="45"/>
    </row>
    <row r="940" spans="1:12" ht="15" thickBot="1" x14ac:dyDescent="0.35">
      <c r="A940" s="46" t="s">
        <v>337</v>
      </c>
      <c r="B940" s="46"/>
      <c r="C940" s="46"/>
      <c r="D940" s="46"/>
      <c r="E940" s="47"/>
      <c r="F940" s="48"/>
      <c r="G940" s="48"/>
      <c r="H940" s="48"/>
    </row>
    <row r="941" spans="1:12" ht="46.2" thickBot="1" x14ac:dyDescent="0.35">
      <c r="A941" s="49" t="s">
        <v>5</v>
      </c>
      <c r="B941" s="50" t="s">
        <v>230</v>
      </c>
      <c r="C941" s="50" t="s">
        <v>24</v>
      </c>
      <c r="D941" s="50" t="s">
        <v>25</v>
      </c>
      <c r="E941" s="50" t="s">
        <v>26</v>
      </c>
      <c r="F941" s="50" t="s">
        <v>6</v>
      </c>
      <c r="G941" s="50" t="s">
        <v>32</v>
      </c>
      <c r="H941" s="50" t="s">
        <v>27</v>
      </c>
      <c r="I941" s="50" t="s">
        <v>50</v>
      </c>
    </row>
    <row r="942" spans="1:12" ht="15" thickBot="1" x14ac:dyDescent="0.35">
      <c r="A942" s="51">
        <v>1</v>
      </c>
      <c r="B942" s="52">
        <v>2</v>
      </c>
      <c r="C942" s="52">
        <v>3</v>
      </c>
      <c r="D942" s="52">
        <v>4</v>
      </c>
      <c r="E942" s="52">
        <v>5</v>
      </c>
      <c r="F942" s="52">
        <v>6</v>
      </c>
      <c r="G942" s="52">
        <v>7</v>
      </c>
      <c r="H942" s="52">
        <v>8</v>
      </c>
      <c r="I942" s="52">
        <v>9</v>
      </c>
    </row>
    <row r="943" spans="1:12" ht="27" thickBot="1" x14ac:dyDescent="0.35">
      <c r="A943" s="27" t="s">
        <v>30</v>
      </c>
      <c r="B943" s="28" t="s">
        <v>113</v>
      </c>
      <c r="C943" s="29"/>
      <c r="D943" s="29"/>
      <c r="E943" s="29"/>
      <c r="F943" s="30" t="s">
        <v>225</v>
      </c>
      <c r="G943" s="28"/>
      <c r="H943" s="29"/>
      <c r="I943" s="29"/>
    </row>
    <row r="944" spans="1:12" ht="15" thickBot="1" x14ac:dyDescent="0.35">
      <c r="A944" s="31" t="s">
        <v>29</v>
      </c>
      <c r="B944" s="32" t="s">
        <v>227</v>
      </c>
      <c r="C944" s="33"/>
      <c r="D944" s="33"/>
      <c r="E944" s="33"/>
      <c r="F944" s="34" t="s">
        <v>226</v>
      </c>
      <c r="G944" s="32"/>
      <c r="H944" s="33"/>
      <c r="I944" s="33"/>
    </row>
    <row r="945" spans="1:12" ht="15" customHeight="1" thickBot="1" x14ac:dyDescent="0.35">
      <c r="A945" s="326" t="s">
        <v>98</v>
      </c>
      <c r="B945" s="323" t="s">
        <v>339</v>
      </c>
      <c r="C945" s="18">
        <v>46.2</v>
      </c>
      <c r="D945" s="67">
        <v>49</v>
      </c>
      <c r="E945" s="67">
        <v>51</v>
      </c>
      <c r="F945" s="20"/>
      <c r="G945" s="18" t="s">
        <v>33</v>
      </c>
      <c r="H945" s="23">
        <v>288724610</v>
      </c>
      <c r="I945" s="16" t="s">
        <v>338</v>
      </c>
    </row>
    <row r="946" spans="1:12" ht="15" thickBot="1" x14ac:dyDescent="0.35">
      <c r="A946" s="321"/>
      <c r="B946" s="324"/>
      <c r="C946" s="18"/>
      <c r="D946" s="67"/>
      <c r="E946" s="67"/>
      <c r="F946" s="20"/>
      <c r="G946" s="18" t="s">
        <v>36</v>
      </c>
      <c r="H946" s="24"/>
      <c r="I946" s="16"/>
    </row>
    <row r="947" spans="1:12" ht="15" thickBot="1" x14ac:dyDescent="0.35">
      <c r="A947" s="322"/>
      <c r="B947" s="325"/>
      <c r="C947" s="10">
        <f>C945+C946</f>
        <v>46.2</v>
      </c>
      <c r="D947" s="68">
        <f t="shared" ref="D947" si="194">D945+D946</f>
        <v>49</v>
      </c>
      <c r="E947" s="68">
        <f t="shared" ref="E947" si="195">E945+E946</f>
        <v>51</v>
      </c>
      <c r="F947" s="19"/>
      <c r="G947" s="10" t="s">
        <v>38</v>
      </c>
      <c r="H947" s="24"/>
      <c r="I947" s="16"/>
    </row>
    <row r="948" spans="1:12" ht="15" customHeight="1" thickBot="1" x14ac:dyDescent="0.35">
      <c r="A948" s="326" t="s">
        <v>40</v>
      </c>
      <c r="B948" s="323" t="s">
        <v>340</v>
      </c>
      <c r="C948" s="67">
        <v>308</v>
      </c>
      <c r="D948" s="67">
        <v>323</v>
      </c>
      <c r="E948" s="67">
        <v>339</v>
      </c>
      <c r="F948" s="89"/>
      <c r="G948" s="18" t="s">
        <v>33</v>
      </c>
      <c r="H948" s="23">
        <v>288724610</v>
      </c>
      <c r="I948" s="16" t="s">
        <v>338</v>
      </c>
    </row>
    <row r="949" spans="1:12" ht="15" thickBot="1" x14ac:dyDescent="0.35">
      <c r="A949" s="321"/>
      <c r="B949" s="324"/>
      <c r="C949" s="67"/>
      <c r="D949" s="67"/>
      <c r="E949" s="67"/>
      <c r="F949" s="89"/>
      <c r="G949" s="18" t="s">
        <v>36</v>
      </c>
      <c r="H949" s="24"/>
      <c r="I949" s="16"/>
    </row>
    <row r="950" spans="1:12" ht="15" thickBot="1" x14ac:dyDescent="0.35">
      <c r="A950" s="322"/>
      <c r="B950" s="325"/>
      <c r="C950" s="68">
        <f t="shared" ref="C950" si="196">C948+C949</f>
        <v>308</v>
      </c>
      <c r="D950" s="68">
        <f t="shared" ref="D950" si="197">D948+D949</f>
        <v>323</v>
      </c>
      <c r="E950" s="68">
        <f t="shared" ref="E950" si="198">E948+E949</f>
        <v>339</v>
      </c>
      <c r="F950" s="90"/>
      <c r="G950" s="10" t="s">
        <v>38</v>
      </c>
      <c r="H950" s="24"/>
      <c r="I950" s="16"/>
    </row>
    <row r="951" spans="1:12" ht="15" customHeight="1" thickBot="1" x14ac:dyDescent="0.35">
      <c r="A951" s="326" t="s">
        <v>42</v>
      </c>
      <c r="B951" s="323" t="s">
        <v>341</v>
      </c>
      <c r="C951" s="67"/>
      <c r="D951" s="67"/>
      <c r="E951" s="67"/>
      <c r="F951" s="89"/>
      <c r="G951" s="18" t="s">
        <v>33</v>
      </c>
      <c r="H951" s="23">
        <v>288724610</v>
      </c>
      <c r="I951" s="16" t="s">
        <v>338</v>
      </c>
    </row>
    <row r="952" spans="1:12" ht="15" thickBot="1" x14ac:dyDescent="0.35">
      <c r="A952" s="321"/>
      <c r="B952" s="324"/>
      <c r="C952" s="67"/>
      <c r="D952" s="67"/>
      <c r="E952" s="67"/>
      <c r="F952" s="89"/>
      <c r="G952" s="18" t="s">
        <v>36</v>
      </c>
      <c r="H952" s="24"/>
      <c r="I952" s="16"/>
    </row>
    <row r="953" spans="1:12" ht="15" thickBot="1" x14ac:dyDescent="0.35">
      <c r="A953" s="322"/>
      <c r="B953" s="325"/>
      <c r="C953" s="68">
        <f t="shared" ref="C953" si="199">C951+C952</f>
        <v>0</v>
      </c>
      <c r="D953" s="68">
        <f t="shared" ref="D953" si="200">D951+D952</f>
        <v>0</v>
      </c>
      <c r="E953" s="68">
        <f t="shared" ref="E953" si="201">E951+E952</f>
        <v>0</v>
      </c>
      <c r="F953" s="90"/>
      <c r="G953" s="10" t="s">
        <v>38</v>
      </c>
      <c r="H953" s="24"/>
      <c r="I953" s="16"/>
    </row>
    <row r="954" spans="1:12" ht="15" customHeight="1" thickBot="1" x14ac:dyDescent="0.35">
      <c r="A954" s="326" t="s">
        <v>44</v>
      </c>
      <c r="B954" s="323" t="s">
        <v>342</v>
      </c>
      <c r="C954" s="67"/>
      <c r="D954" s="67"/>
      <c r="E954" s="67"/>
      <c r="F954" s="89"/>
      <c r="G954" s="18" t="s">
        <v>33</v>
      </c>
      <c r="H954" s="23">
        <v>288724610</v>
      </c>
      <c r="I954" s="16" t="s">
        <v>338</v>
      </c>
      <c r="J954" s="137">
        <f>C945+C948+C951+C954</f>
        <v>354.2</v>
      </c>
      <c r="K954" s="137">
        <f t="shared" ref="K954:L954" si="202">D945+D948+D951+D954</f>
        <v>372</v>
      </c>
      <c r="L954" s="137">
        <f t="shared" si="202"/>
        <v>390</v>
      </c>
    </row>
    <row r="955" spans="1:12" ht="15" thickBot="1" x14ac:dyDescent="0.35">
      <c r="A955" s="321"/>
      <c r="B955" s="324"/>
      <c r="C955" s="67"/>
      <c r="D955" s="67"/>
      <c r="E955" s="67"/>
      <c r="F955" s="89"/>
      <c r="G955" s="18" t="s">
        <v>36</v>
      </c>
      <c r="H955" s="24"/>
      <c r="I955" s="16"/>
      <c r="J955" s="137">
        <f>C946+C949+C952+C955</f>
        <v>0</v>
      </c>
      <c r="K955" s="137">
        <f t="shared" ref="K955:L955" si="203">D946+D949+D952+D955</f>
        <v>0</v>
      </c>
      <c r="L955" s="137">
        <f t="shared" si="203"/>
        <v>0</v>
      </c>
    </row>
    <row r="956" spans="1:12" ht="15" thickBot="1" x14ac:dyDescent="0.35">
      <c r="A956" s="322"/>
      <c r="B956" s="325"/>
      <c r="C956" s="68">
        <f t="shared" ref="C956" si="204">C954+C955</f>
        <v>0</v>
      </c>
      <c r="D956" s="68">
        <f t="shared" ref="D956" si="205">D954+D955</f>
        <v>0</v>
      </c>
      <c r="E956" s="68">
        <f t="shared" ref="E956" si="206">E954+E955</f>
        <v>0</v>
      </c>
      <c r="F956" s="90"/>
      <c r="G956" s="10" t="s">
        <v>38</v>
      </c>
      <c r="H956" s="24"/>
      <c r="I956" s="16"/>
      <c r="J956" s="140">
        <f>SUM(J954:J955)</f>
        <v>354.2</v>
      </c>
      <c r="K956" s="140">
        <f t="shared" ref="K956:L956" si="207">SUM(K954:K955)</f>
        <v>372</v>
      </c>
      <c r="L956" s="140">
        <f t="shared" si="207"/>
        <v>390</v>
      </c>
    </row>
    <row r="957" spans="1:12" ht="15" thickBot="1" x14ac:dyDescent="0.35">
      <c r="A957" s="17"/>
      <c r="B957" s="21" t="s">
        <v>105</v>
      </c>
      <c r="C957" s="91"/>
      <c r="D957" s="91"/>
      <c r="E957" s="91"/>
      <c r="F957" s="91"/>
      <c r="G957" s="10"/>
      <c r="H957" s="23"/>
      <c r="I957" s="23"/>
    </row>
    <row r="958" spans="1:12" ht="15" thickBot="1" x14ac:dyDescent="0.35">
      <c r="A958" s="40"/>
      <c r="B958" s="41" t="s">
        <v>494</v>
      </c>
      <c r="C958" s="69">
        <f>C947+C950+C953+C956</f>
        <v>354.2</v>
      </c>
      <c r="D958" s="69">
        <f>D947+D950+D953+D956</f>
        <v>372</v>
      </c>
      <c r="E958" s="69">
        <f>E947+E950+E953+E956</f>
        <v>390</v>
      </c>
      <c r="F958" s="42"/>
      <c r="G958" s="43"/>
      <c r="H958" s="44"/>
      <c r="I958" s="45"/>
    </row>
    <row r="961" spans="1:9" ht="34.200000000000003" customHeight="1" thickBot="1" x14ac:dyDescent="0.35">
      <c r="A961" s="327" t="s">
        <v>344</v>
      </c>
      <c r="B961" s="327"/>
      <c r="C961" s="327"/>
      <c r="D961" s="327"/>
      <c r="E961" s="327"/>
      <c r="F961" s="327"/>
      <c r="G961" s="327"/>
      <c r="H961" s="327"/>
      <c r="I961" s="327"/>
    </row>
    <row r="962" spans="1:9" ht="46.2" thickBot="1" x14ac:dyDescent="0.35">
      <c r="A962" s="49" t="s">
        <v>5</v>
      </c>
      <c r="B962" s="50" t="s">
        <v>230</v>
      </c>
      <c r="C962" s="50" t="s">
        <v>24</v>
      </c>
      <c r="D962" s="50" t="s">
        <v>25</v>
      </c>
      <c r="E962" s="50" t="s">
        <v>26</v>
      </c>
      <c r="F962" s="50" t="s">
        <v>6</v>
      </c>
      <c r="G962" s="50" t="s">
        <v>32</v>
      </c>
      <c r="H962" s="50" t="s">
        <v>27</v>
      </c>
      <c r="I962" s="50" t="s">
        <v>50</v>
      </c>
    </row>
    <row r="963" spans="1:9" ht="15" thickBot="1" x14ac:dyDescent="0.35">
      <c r="A963" s="51">
        <v>1</v>
      </c>
      <c r="B963" s="52">
        <v>2</v>
      </c>
      <c r="C963" s="52">
        <v>3</v>
      </c>
      <c r="D963" s="52">
        <v>4</v>
      </c>
      <c r="E963" s="52">
        <v>5</v>
      </c>
      <c r="F963" s="52">
        <v>6</v>
      </c>
      <c r="G963" s="52">
        <v>7</v>
      </c>
      <c r="H963" s="52">
        <v>8</v>
      </c>
      <c r="I963" s="52">
        <v>9</v>
      </c>
    </row>
    <row r="964" spans="1:9" ht="27" thickBot="1" x14ac:dyDescent="0.35">
      <c r="A964" s="27" t="s">
        <v>30</v>
      </c>
      <c r="B964" s="28" t="s">
        <v>345</v>
      </c>
      <c r="C964" s="29"/>
      <c r="D964" s="29"/>
      <c r="E964" s="29"/>
      <c r="F964" s="30" t="s">
        <v>157</v>
      </c>
      <c r="G964" s="28"/>
      <c r="H964" s="29"/>
      <c r="I964" s="29"/>
    </row>
    <row r="965" spans="1:9" ht="33" customHeight="1" thickBot="1" x14ac:dyDescent="0.35">
      <c r="A965" s="31" t="s">
        <v>29</v>
      </c>
      <c r="B965" s="32" t="s">
        <v>346</v>
      </c>
      <c r="C965" s="33"/>
      <c r="D965" s="33"/>
      <c r="E965" s="33"/>
      <c r="F965" s="34" t="s">
        <v>159</v>
      </c>
      <c r="G965" s="32"/>
      <c r="H965" s="33"/>
      <c r="I965" s="33"/>
    </row>
    <row r="966" spans="1:9" ht="15" customHeight="1" thickBot="1" x14ac:dyDescent="0.35">
      <c r="A966" s="336" t="s">
        <v>98</v>
      </c>
      <c r="B966" s="323" t="s">
        <v>348</v>
      </c>
      <c r="C966" s="67">
        <v>331.7</v>
      </c>
      <c r="D966" s="67">
        <v>341</v>
      </c>
      <c r="E966" s="67">
        <v>358</v>
      </c>
      <c r="F966" s="20" t="s">
        <v>388</v>
      </c>
      <c r="G966" s="18" t="s">
        <v>33</v>
      </c>
      <c r="H966" s="23">
        <v>288724610</v>
      </c>
      <c r="I966" s="16" t="s">
        <v>642</v>
      </c>
    </row>
    <row r="967" spans="1:9" ht="15" thickBot="1" x14ac:dyDescent="0.35">
      <c r="A967" s="337"/>
      <c r="B967" s="324"/>
      <c r="C967" s="67"/>
      <c r="D967" s="67"/>
      <c r="E967" s="67"/>
      <c r="F967" s="20" t="s">
        <v>389</v>
      </c>
      <c r="G967" s="18" t="s">
        <v>35</v>
      </c>
      <c r="H967" s="23"/>
      <c r="I967" s="16"/>
    </row>
    <row r="968" spans="1:9" ht="15" thickBot="1" x14ac:dyDescent="0.35">
      <c r="A968" s="337"/>
      <c r="B968" s="324"/>
      <c r="C968" s="67"/>
      <c r="D968" s="67"/>
      <c r="E968" s="67"/>
      <c r="F968" s="20"/>
      <c r="G968" s="18" t="s">
        <v>100</v>
      </c>
      <c r="H968" s="23"/>
      <c r="I968" s="16"/>
    </row>
    <row r="969" spans="1:9" ht="15" thickBot="1" x14ac:dyDescent="0.35">
      <c r="A969" s="337"/>
      <c r="B969" s="324"/>
      <c r="C969" s="111">
        <v>360.7</v>
      </c>
      <c r="D969" s="111">
        <v>401</v>
      </c>
      <c r="E969" s="111">
        <v>421</v>
      </c>
      <c r="F969" s="53"/>
      <c r="G969" s="102" t="s">
        <v>347</v>
      </c>
      <c r="H969" s="103"/>
      <c r="I969" s="16"/>
    </row>
    <row r="970" spans="1:9" ht="15" thickBot="1" x14ac:dyDescent="0.35">
      <c r="A970" s="337"/>
      <c r="B970" s="324"/>
      <c r="C970" s="111">
        <v>55</v>
      </c>
      <c r="D970" s="111"/>
      <c r="E970" s="111"/>
      <c r="F970" s="53"/>
      <c r="G970" s="102" t="s">
        <v>36</v>
      </c>
      <c r="H970" s="105"/>
      <c r="I970" s="16"/>
    </row>
    <row r="971" spans="1:9" ht="15" customHeight="1" thickBot="1" x14ac:dyDescent="0.35">
      <c r="A971" s="338"/>
      <c r="B971" s="325"/>
      <c r="C971" s="100">
        <f>SUM(C966:C970)</f>
        <v>747.4</v>
      </c>
      <c r="D971" s="100">
        <f t="shared" ref="D971" si="208">SUM(D966:D970)</f>
        <v>742</v>
      </c>
      <c r="E971" s="100">
        <f>SUM(E966:E970)</f>
        <v>779</v>
      </c>
      <c r="F971" s="104"/>
      <c r="G971" s="101" t="s">
        <v>38</v>
      </c>
      <c r="H971" s="105"/>
      <c r="I971" s="16"/>
    </row>
    <row r="972" spans="1:9" ht="27" thickBot="1" x14ac:dyDescent="0.35">
      <c r="A972" s="27" t="s">
        <v>30</v>
      </c>
      <c r="B972" s="28" t="s">
        <v>345</v>
      </c>
      <c r="C972" s="94"/>
      <c r="D972" s="94"/>
      <c r="E972" s="94"/>
      <c r="F972" s="95" t="s">
        <v>157</v>
      </c>
      <c r="G972" s="93"/>
      <c r="H972" s="94"/>
      <c r="I972" s="29"/>
    </row>
    <row r="973" spans="1:9" ht="19.8" customHeight="1" thickBot="1" x14ac:dyDescent="0.35">
      <c r="A973" s="31" t="s">
        <v>51</v>
      </c>
      <c r="B973" s="32" t="s">
        <v>349</v>
      </c>
      <c r="C973" s="98"/>
      <c r="D973" s="98"/>
      <c r="E973" s="98"/>
      <c r="F973" s="99" t="s">
        <v>162</v>
      </c>
      <c r="G973" s="97"/>
      <c r="H973" s="98"/>
      <c r="I973" s="33"/>
    </row>
    <row r="974" spans="1:9" ht="15" customHeight="1" thickBot="1" x14ac:dyDescent="0.35">
      <c r="A974" s="336" t="s">
        <v>54</v>
      </c>
      <c r="B974" s="323" t="s">
        <v>584</v>
      </c>
      <c r="C974" s="246">
        <v>227.3</v>
      </c>
      <c r="D974" s="111">
        <v>172</v>
      </c>
      <c r="E974" s="111">
        <v>180</v>
      </c>
      <c r="F974" s="53" t="s">
        <v>384</v>
      </c>
      <c r="G974" s="102" t="s">
        <v>33</v>
      </c>
      <c r="H974" s="103">
        <v>288724610</v>
      </c>
      <c r="I974" s="16" t="s">
        <v>642</v>
      </c>
    </row>
    <row r="975" spans="1:9" ht="15" thickBot="1" x14ac:dyDescent="0.35">
      <c r="A975" s="337"/>
      <c r="B975" s="324"/>
      <c r="C975" s="111"/>
      <c r="D975" s="111"/>
      <c r="E975" s="111"/>
      <c r="F975" s="53" t="s">
        <v>385</v>
      </c>
      <c r="G975" s="102" t="s">
        <v>35</v>
      </c>
      <c r="H975" s="103"/>
      <c r="I975" s="16"/>
    </row>
    <row r="976" spans="1:9" ht="15" thickBot="1" x14ac:dyDescent="0.35">
      <c r="A976" s="337"/>
      <c r="B976" s="324"/>
      <c r="C976" s="111"/>
      <c r="D976" s="111"/>
      <c r="E976" s="111"/>
      <c r="F976" s="53" t="s">
        <v>165</v>
      </c>
      <c r="G976" s="102" t="s">
        <v>100</v>
      </c>
      <c r="H976" s="103"/>
      <c r="I976" s="16"/>
    </row>
    <row r="977" spans="1:9" ht="15" customHeight="1" thickBot="1" x14ac:dyDescent="0.35">
      <c r="A977" s="337"/>
      <c r="B977" s="324"/>
      <c r="C977" s="246">
        <v>184</v>
      </c>
      <c r="D977" s="111">
        <v>210</v>
      </c>
      <c r="E977" s="111">
        <v>220</v>
      </c>
      <c r="F977" s="53"/>
      <c r="G977" s="102" t="s">
        <v>347</v>
      </c>
      <c r="H977" s="103"/>
      <c r="I977" s="16"/>
    </row>
    <row r="978" spans="1:9" ht="15" thickBot="1" x14ac:dyDescent="0.35">
      <c r="A978" s="337"/>
      <c r="B978" s="324"/>
      <c r="C978" s="67"/>
      <c r="D978" s="67"/>
      <c r="E978" s="67"/>
      <c r="F978" s="20"/>
      <c r="G978" s="18" t="s">
        <v>36</v>
      </c>
      <c r="H978" s="24"/>
      <c r="I978" s="16"/>
    </row>
    <row r="979" spans="1:9" ht="33.6" customHeight="1" thickBot="1" x14ac:dyDescent="0.35">
      <c r="A979" s="338"/>
      <c r="B979" s="325"/>
      <c r="C979" s="68">
        <f>SUM(C974:C978)</f>
        <v>411.3</v>
      </c>
      <c r="D979" s="68">
        <f t="shared" ref="D979" si="209">SUM(D974:D978)</f>
        <v>382</v>
      </c>
      <c r="E979" s="68">
        <f>SUM(E974:E978)</f>
        <v>400</v>
      </c>
      <c r="F979" s="19"/>
      <c r="G979" s="10" t="s">
        <v>38</v>
      </c>
      <c r="H979" s="24"/>
      <c r="I979" s="16"/>
    </row>
    <row r="980" spans="1:9" ht="15" customHeight="1" thickBot="1" x14ac:dyDescent="0.35">
      <c r="A980" s="336" t="s">
        <v>55</v>
      </c>
      <c r="B980" s="323" t="s">
        <v>585</v>
      </c>
      <c r="C980" s="264">
        <v>60</v>
      </c>
      <c r="D980" s="11"/>
      <c r="E980" s="11"/>
      <c r="F980" s="58" t="s">
        <v>386</v>
      </c>
      <c r="G980" s="11" t="s">
        <v>33</v>
      </c>
      <c r="H980" s="65">
        <v>288724610</v>
      </c>
      <c r="I980" s="59" t="s">
        <v>254</v>
      </c>
    </row>
    <row r="981" spans="1:9" ht="15" thickBot="1" x14ac:dyDescent="0.35">
      <c r="A981" s="337"/>
      <c r="B981" s="324"/>
      <c r="C981" s="18"/>
      <c r="D981" s="18"/>
      <c r="E981" s="18"/>
      <c r="F981" s="20" t="s">
        <v>387</v>
      </c>
      <c r="G981" s="18" t="s">
        <v>35</v>
      </c>
      <c r="H981" s="23"/>
      <c r="I981" s="16"/>
    </row>
    <row r="982" spans="1:9" ht="15" thickBot="1" x14ac:dyDescent="0.35">
      <c r="A982" s="337"/>
      <c r="B982" s="324"/>
      <c r="C982" s="18"/>
      <c r="D982" s="18"/>
      <c r="E982" s="18"/>
      <c r="F982" s="20"/>
      <c r="G982" s="18" t="s">
        <v>100</v>
      </c>
      <c r="H982" s="23"/>
      <c r="I982" s="16"/>
    </row>
    <row r="983" spans="1:9" ht="15" thickBot="1" x14ac:dyDescent="0.35">
      <c r="A983" s="337"/>
      <c r="B983" s="324"/>
      <c r="C983" s="18"/>
      <c r="D983" s="18"/>
      <c r="E983" s="18"/>
      <c r="F983" s="20"/>
      <c r="G983" s="18" t="s">
        <v>347</v>
      </c>
      <c r="H983" s="23"/>
      <c r="I983" s="16"/>
    </row>
    <row r="984" spans="1:9" ht="15" thickBot="1" x14ac:dyDescent="0.35">
      <c r="A984" s="337"/>
      <c r="B984" s="324"/>
      <c r="C984" s="18"/>
      <c r="D984" s="18"/>
      <c r="E984" s="18"/>
      <c r="F984" s="20"/>
      <c r="G984" s="18" t="s">
        <v>36</v>
      </c>
      <c r="H984" s="24"/>
      <c r="I984" s="16"/>
    </row>
    <row r="985" spans="1:9" ht="15" customHeight="1" thickBot="1" x14ac:dyDescent="0.35">
      <c r="A985" s="338"/>
      <c r="B985" s="325"/>
      <c r="C985" s="10">
        <f t="shared" ref="C985:D985" si="210">SUM(C980:C984)</f>
        <v>60</v>
      </c>
      <c r="D985" s="10">
        <f t="shared" si="210"/>
        <v>0</v>
      </c>
      <c r="E985" s="10">
        <f>SUM(E980:E984)</f>
        <v>0</v>
      </c>
      <c r="F985" s="19"/>
      <c r="G985" s="10" t="s">
        <v>38</v>
      </c>
      <c r="H985" s="24"/>
      <c r="I985" s="16"/>
    </row>
    <row r="986" spans="1:9" ht="27" thickBot="1" x14ac:dyDescent="0.35">
      <c r="A986" s="27" t="s">
        <v>30</v>
      </c>
      <c r="B986" s="28" t="s">
        <v>345</v>
      </c>
      <c r="C986" s="29"/>
      <c r="D986" s="29"/>
      <c r="E986" s="29"/>
      <c r="F986" s="30" t="s">
        <v>157</v>
      </c>
      <c r="G986" s="28"/>
      <c r="H986" s="29"/>
      <c r="I986" s="29"/>
    </row>
    <row r="987" spans="1:9" ht="27" thickBot="1" x14ac:dyDescent="0.35">
      <c r="A987" s="31" t="s">
        <v>271</v>
      </c>
      <c r="B987" s="32" t="s">
        <v>351</v>
      </c>
      <c r="C987" s="33"/>
      <c r="D987" s="33"/>
      <c r="E987" s="33"/>
      <c r="F987" s="34" t="s">
        <v>350</v>
      </c>
      <c r="G987" s="32"/>
      <c r="H987" s="33"/>
      <c r="I987" s="33"/>
    </row>
    <row r="988" spans="1:9" ht="15" customHeight="1" thickBot="1" x14ac:dyDescent="0.35">
      <c r="A988" s="336" t="s">
        <v>272</v>
      </c>
      <c r="B988" s="323" t="s">
        <v>586</v>
      </c>
      <c r="C988" s="18"/>
      <c r="D988" s="18"/>
      <c r="E988" s="18"/>
      <c r="F988" s="20"/>
      <c r="G988" s="18" t="s">
        <v>33</v>
      </c>
      <c r="H988" s="23">
        <v>288724610</v>
      </c>
      <c r="I988" s="16" t="s">
        <v>254</v>
      </c>
    </row>
    <row r="989" spans="1:9" ht="15" thickBot="1" x14ac:dyDescent="0.35">
      <c r="A989" s="337"/>
      <c r="B989" s="324"/>
      <c r="C989" s="18"/>
      <c r="D989" s="18"/>
      <c r="E989" s="18"/>
      <c r="F989" s="20"/>
      <c r="G989" s="18" t="s">
        <v>35</v>
      </c>
      <c r="H989" s="23"/>
      <c r="I989" s="16"/>
    </row>
    <row r="990" spans="1:9" ht="15" thickBot="1" x14ac:dyDescent="0.35">
      <c r="A990" s="337"/>
      <c r="B990" s="324"/>
      <c r="C990" s="18"/>
      <c r="D990" s="18"/>
      <c r="E990" s="18"/>
      <c r="F990" s="20"/>
      <c r="G990" s="18" t="s">
        <v>100</v>
      </c>
      <c r="H990" s="23"/>
      <c r="I990" s="16"/>
    </row>
    <row r="991" spans="1:9" ht="15" thickBot="1" x14ac:dyDescent="0.35">
      <c r="A991" s="337"/>
      <c r="B991" s="324"/>
      <c r="C991" s="18"/>
      <c r="D991" s="18"/>
      <c r="E991" s="18"/>
      <c r="F991" s="20"/>
      <c r="G991" s="18" t="s">
        <v>347</v>
      </c>
      <c r="H991" s="23"/>
      <c r="I991" s="16"/>
    </row>
    <row r="992" spans="1:9" ht="15" thickBot="1" x14ac:dyDescent="0.35">
      <c r="A992" s="337"/>
      <c r="B992" s="324"/>
      <c r="C992" s="18"/>
      <c r="D992" s="18"/>
      <c r="E992" s="18"/>
      <c r="F992" s="20"/>
      <c r="G992" s="18" t="s">
        <v>36</v>
      </c>
      <c r="H992" s="24"/>
      <c r="I992" s="16"/>
    </row>
    <row r="993" spans="1:9" ht="15" thickBot="1" x14ac:dyDescent="0.35">
      <c r="A993" s="338"/>
      <c r="B993" s="325"/>
      <c r="C993" s="10">
        <f t="shared" ref="C993:D993" si="211">SUM(C988:C992)</f>
        <v>0</v>
      </c>
      <c r="D993" s="10">
        <f t="shared" si="211"/>
        <v>0</v>
      </c>
      <c r="E993" s="10">
        <f>SUM(E988:E992)</f>
        <v>0</v>
      </c>
      <c r="F993" s="19"/>
      <c r="G993" s="10" t="s">
        <v>38</v>
      </c>
      <c r="H993" s="24"/>
      <c r="I993" s="16"/>
    </row>
    <row r="994" spans="1:9" ht="41.4" customHeight="1" thickBot="1" x14ac:dyDescent="0.35">
      <c r="A994" s="27" t="s">
        <v>30</v>
      </c>
      <c r="B994" s="28" t="s">
        <v>345</v>
      </c>
      <c r="C994" s="29"/>
      <c r="D994" s="29"/>
      <c r="E994" s="29"/>
      <c r="F994" s="30" t="s">
        <v>157</v>
      </c>
      <c r="G994" s="28"/>
      <c r="H994" s="29"/>
      <c r="I994" s="29"/>
    </row>
    <row r="995" spans="1:9" ht="35.4" customHeight="1" thickBot="1" x14ac:dyDescent="0.35">
      <c r="A995" s="31" t="s">
        <v>352</v>
      </c>
      <c r="B995" s="32" t="s">
        <v>169</v>
      </c>
      <c r="C995" s="33"/>
      <c r="D995" s="33"/>
      <c r="E995" s="33"/>
      <c r="F995" s="34" t="s">
        <v>168</v>
      </c>
      <c r="G995" s="32"/>
      <c r="H995" s="33"/>
      <c r="I995" s="33"/>
    </row>
    <row r="996" spans="1:9" ht="15" customHeight="1" thickBot="1" x14ac:dyDescent="0.35">
      <c r="A996" s="336" t="s">
        <v>353</v>
      </c>
      <c r="B996" s="323" t="s">
        <v>587</v>
      </c>
      <c r="C996" s="18"/>
      <c r="D996" s="18"/>
      <c r="E996" s="18"/>
      <c r="F996" s="20"/>
      <c r="G996" s="18" t="s">
        <v>33</v>
      </c>
      <c r="H996" s="23">
        <v>288724610</v>
      </c>
      <c r="I996" s="16" t="s">
        <v>254</v>
      </c>
    </row>
    <row r="997" spans="1:9" ht="15" thickBot="1" x14ac:dyDescent="0.35">
      <c r="A997" s="337"/>
      <c r="B997" s="324"/>
      <c r="C997" s="18"/>
      <c r="D997" s="18"/>
      <c r="E997" s="18"/>
      <c r="F997" s="20"/>
      <c r="G997" s="18" t="s">
        <v>35</v>
      </c>
      <c r="H997" s="23"/>
      <c r="I997" s="16"/>
    </row>
    <row r="998" spans="1:9" ht="21.6" customHeight="1" thickBot="1" x14ac:dyDescent="0.35">
      <c r="A998" s="337"/>
      <c r="B998" s="324"/>
      <c r="C998" s="18"/>
      <c r="D998" s="18"/>
      <c r="E998" s="18"/>
      <c r="F998" s="20"/>
      <c r="G998" s="18" t="s">
        <v>100</v>
      </c>
      <c r="H998" s="23"/>
      <c r="I998" s="16"/>
    </row>
    <row r="999" spans="1:9" ht="15" customHeight="1" thickBot="1" x14ac:dyDescent="0.35">
      <c r="A999" s="337"/>
      <c r="B999" s="324"/>
      <c r="C999" s="18"/>
      <c r="D999" s="18"/>
      <c r="E999" s="18"/>
      <c r="F999" s="20"/>
      <c r="G999" s="18" t="s">
        <v>347</v>
      </c>
      <c r="H999" s="23"/>
      <c r="I999" s="16"/>
    </row>
    <row r="1000" spans="1:9" ht="15" thickBot="1" x14ac:dyDescent="0.35">
      <c r="A1000" s="337"/>
      <c r="B1000" s="324"/>
      <c r="C1000" s="18"/>
      <c r="D1000" s="18"/>
      <c r="E1000" s="18"/>
      <c r="F1000" s="20"/>
      <c r="G1000" s="18" t="s">
        <v>36</v>
      </c>
      <c r="H1000" s="24"/>
      <c r="I1000" s="16"/>
    </row>
    <row r="1001" spans="1:9" ht="19.8" customHeight="1" thickBot="1" x14ac:dyDescent="0.35">
      <c r="A1001" s="338"/>
      <c r="B1001" s="325"/>
      <c r="C1001" s="10">
        <f t="shared" ref="C1001:D1001" si="212">SUM(C996:C1000)</f>
        <v>0</v>
      </c>
      <c r="D1001" s="10">
        <f t="shared" si="212"/>
        <v>0</v>
      </c>
      <c r="E1001" s="10">
        <f>SUM(E996:E1000)</f>
        <v>0</v>
      </c>
      <c r="F1001" s="19"/>
      <c r="G1001" s="10" t="s">
        <v>38</v>
      </c>
      <c r="H1001" s="24"/>
      <c r="I1001" s="16"/>
    </row>
    <row r="1002" spans="1:9" ht="36" customHeight="1" thickBot="1" x14ac:dyDescent="0.35">
      <c r="A1002" s="27" t="s">
        <v>30</v>
      </c>
      <c r="B1002" s="28" t="s">
        <v>345</v>
      </c>
      <c r="C1002" s="29"/>
      <c r="D1002" s="29"/>
      <c r="E1002" s="29"/>
      <c r="F1002" s="30" t="s">
        <v>157</v>
      </c>
      <c r="G1002" s="28"/>
      <c r="H1002" s="29"/>
      <c r="I1002" s="29"/>
    </row>
    <row r="1003" spans="1:9" ht="49.8" customHeight="1" thickBot="1" x14ac:dyDescent="0.35">
      <c r="A1003" s="31" t="s">
        <v>354</v>
      </c>
      <c r="B1003" s="97" t="s">
        <v>634</v>
      </c>
      <c r="C1003" s="33"/>
      <c r="D1003" s="33"/>
      <c r="E1003" s="33"/>
      <c r="F1003" s="34" t="s">
        <v>356</v>
      </c>
      <c r="G1003" s="32"/>
      <c r="H1003" s="33"/>
      <c r="I1003" s="33"/>
    </row>
    <row r="1004" spans="1:9" ht="15" customHeight="1" thickBot="1" x14ac:dyDescent="0.35">
      <c r="A1004" s="336" t="s">
        <v>355</v>
      </c>
      <c r="B1004" s="306" t="s">
        <v>693</v>
      </c>
      <c r="C1004" s="102">
        <v>2516.4</v>
      </c>
      <c r="D1004" s="111">
        <v>2000</v>
      </c>
      <c r="E1004" s="111"/>
      <c r="F1004" s="53"/>
      <c r="G1004" s="102" t="s">
        <v>33</v>
      </c>
      <c r="H1004" s="103">
        <v>288724610</v>
      </c>
      <c r="I1004" s="16" t="s">
        <v>643</v>
      </c>
    </row>
    <row r="1005" spans="1:9" ht="15" customHeight="1" thickBot="1" x14ac:dyDescent="0.35">
      <c r="A1005" s="337"/>
      <c r="B1005" s="307"/>
      <c r="C1005" s="102"/>
      <c r="D1005" s="111"/>
      <c r="E1005" s="111"/>
      <c r="F1005" s="53"/>
      <c r="G1005" s="102" t="s">
        <v>35</v>
      </c>
      <c r="H1005" s="103"/>
      <c r="I1005" s="16"/>
    </row>
    <row r="1006" spans="1:9" ht="15" thickBot="1" x14ac:dyDescent="0.35">
      <c r="A1006" s="337"/>
      <c r="B1006" s="307"/>
      <c r="C1006" s="102"/>
      <c r="D1006" s="111"/>
      <c r="E1006" s="111"/>
      <c r="F1006" s="53"/>
      <c r="G1006" s="102" t="s">
        <v>100</v>
      </c>
      <c r="H1006" s="103"/>
      <c r="I1006" s="16"/>
    </row>
    <row r="1007" spans="1:9" ht="15" thickBot="1" x14ac:dyDescent="0.35">
      <c r="A1007" s="337"/>
      <c r="B1007" s="307"/>
      <c r="C1007" s="102"/>
      <c r="D1007" s="111"/>
      <c r="E1007" s="111"/>
      <c r="F1007" s="53"/>
      <c r="G1007" s="102" t="s">
        <v>347</v>
      </c>
      <c r="H1007" s="103"/>
      <c r="I1007" s="16"/>
    </row>
    <row r="1008" spans="1:9" ht="15" thickBot="1" x14ac:dyDescent="0.35">
      <c r="A1008" s="337"/>
      <c r="B1008" s="307"/>
      <c r="C1008" s="111">
        <v>145</v>
      </c>
      <c r="D1008" s="111"/>
      <c r="E1008" s="111"/>
      <c r="F1008" s="53"/>
      <c r="G1008" s="102" t="s">
        <v>36</v>
      </c>
      <c r="H1008" s="105"/>
      <c r="I1008" s="16"/>
    </row>
    <row r="1009" spans="1:9" ht="27" customHeight="1" thickBot="1" x14ac:dyDescent="0.35">
      <c r="A1009" s="338"/>
      <c r="B1009" s="308"/>
      <c r="C1009" s="101">
        <f t="shared" ref="C1009:D1009" si="213">SUM(C1004:C1008)</f>
        <v>2661.4</v>
      </c>
      <c r="D1009" s="100">
        <f t="shared" si="213"/>
        <v>2000</v>
      </c>
      <c r="E1009" s="100">
        <f>SUM(E1004:E1008)</f>
        <v>0</v>
      </c>
      <c r="F1009" s="104"/>
      <c r="G1009" s="101" t="s">
        <v>38</v>
      </c>
      <c r="H1009" s="105"/>
      <c r="I1009" s="16"/>
    </row>
    <row r="1010" spans="1:9" ht="15" customHeight="1" thickBot="1" x14ac:dyDescent="0.35">
      <c r="A1010" s="336" t="s">
        <v>357</v>
      </c>
      <c r="B1010" s="323" t="s">
        <v>358</v>
      </c>
      <c r="C1010" s="18"/>
      <c r="D1010" s="18"/>
      <c r="E1010" s="18"/>
      <c r="F1010" s="19"/>
      <c r="G1010" s="10"/>
      <c r="H1010" s="24"/>
      <c r="I1010" s="16" t="s">
        <v>642</v>
      </c>
    </row>
    <row r="1011" spans="1:9" ht="15" thickBot="1" x14ac:dyDescent="0.35">
      <c r="A1011" s="337"/>
      <c r="B1011" s="324"/>
      <c r="C1011" s="18"/>
      <c r="D1011" s="18"/>
      <c r="E1011" s="18"/>
      <c r="F1011" s="19"/>
      <c r="G1011" s="10"/>
      <c r="H1011" s="24"/>
      <c r="I1011" s="16"/>
    </row>
    <row r="1012" spans="1:9" ht="15" thickBot="1" x14ac:dyDescent="0.35">
      <c r="A1012" s="337"/>
      <c r="B1012" s="324"/>
      <c r="C1012" s="18"/>
      <c r="D1012" s="18"/>
      <c r="E1012" s="18"/>
      <c r="F1012" s="19"/>
      <c r="G1012" s="10"/>
      <c r="H1012" s="24"/>
      <c r="I1012" s="16"/>
    </row>
    <row r="1013" spans="1:9" ht="15" thickBot="1" x14ac:dyDescent="0.35">
      <c r="A1013" s="337"/>
      <c r="B1013" s="324"/>
      <c r="C1013" s="18"/>
      <c r="D1013" s="18"/>
      <c r="E1013" s="18"/>
      <c r="F1013" s="19"/>
      <c r="G1013" s="10"/>
      <c r="H1013" s="24"/>
      <c r="I1013" s="16"/>
    </row>
    <row r="1014" spans="1:9" ht="15" customHeight="1" thickBot="1" x14ac:dyDescent="0.35">
      <c r="A1014" s="337"/>
      <c r="B1014" s="324"/>
      <c r="C1014" s="18"/>
      <c r="D1014" s="18"/>
      <c r="E1014" s="18"/>
      <c r="F1014" s="19"/>
      <c r="G1014" s="10"/>
      <c r="H1014" s="24"/>
      <c r="I1014" s="16"/>
    </row>
    <row r="1015" spans="1:9" ht="20.399999999999999" customHeight="1" thickBot="1" x14ac:dyDescent="0.35">
      <c r="A1015" s="338"/>
      <c r="B1015" s="325"/>
      <c r="C1015" s="10">
        <f t="shared" ref="C1015:D1015" si="214">SUM(C1010:C1014)</f>
        <v>0</v>
      </c>
      <c r="D1015" s="10">
        <f t="shared" si="214"/>
        <v>0</v>
      </c>
      <c r="E1015" s="10">
        <f>SUM(E1010:E1014)</f>
        <v>0</v>
      </c>
      <c r="F1015" s="19"/>
      <c r="G1015" s="10"/>
      <c r="H1015" s="24"/>
      <c r="I1015" s="16"/>
    </row>
    <row r="1016" spans="1:9" ht="26.4" customHeight="1" thickBot="1" x14ac:dyDescent="0.35">
      <c r="A1016" s="17"/>
      <c r="B1016" s="21" t="s">
        <v>105</v>
      </c>
      <c r="C1016" s="9"/>
      <c r="D1016" s="9"/>
      <c r="E1016" s="9"/>
      <c r="F1016" s="9"/>
      <c r="G1016" s="10"/>
      <c r="H1016" s="23"/>
      <c r="I1016" s="23"/>
    </row>
    <row r="1017" spans="1:9" ht="27" thickBot="1" x14ac:dyDescent="0.35">
      <c r="A1017" s="27" t="s">
        <v>106</v>
      </c>
      <c r="B1017" s="28" t="s">
        <v>359</v>
      </c>
      <c r="C1017" s="29"/>
      <c r="D1017" s="29"/>
      <c r="E1017" s="29"/>
      <c r="F1017" s="30" t="s">
        <v>175</v>
      </c>
      <c r="G1017" s="28"/>
      <c r="H1017" s="29"/>
      <c r="I1017" s="29"/>
    </row>
    <row r="1018" spans="1:9" ht="36.6" customHeight="1" thickBot="1" x14ac:dyDescent="0.35">
      <c r="A1018" s="31" t="s">
        <v>107</v>
      </c>
      <c r="B1018" s="32" t="s">
        <v>360</v>
      </c>
      <c r="C1018" s="33"/>
      <c r="D1018" s="33"/>
      <c r="E1018" s="33"/>
      <c r="F1018" s="34" t="s">
        <v>177</v>
      </c>
      <c r="G1018" s="32"/>
      <c r="H1018" s="33"/>
      <c r="I1018" s="33"/>
    </row>
    <row r="1019" spans="1:9" ht="15" customHeight="1" thickBot="1" x14ac:dyDescent="0.35">
      <c r="A1019" s="336" t="s">
        <v>110</v>
      </c>
      <c r="B1019" s="323" t="s">
        <v>583</v>
      </c>
      <c r="C1019" s="18"/>
      <c r="D1019" s="18"/>
      <c r="E1019" s="18"/>
      <c r="F1019" s="20"/>
      <c r="G1019" s="18" t="s">
        <v>33</v>
      </c>
      <c r="H1019" s="23">
        <v>288724610</v>
      </c>
      <c r="I1019" s="16" t="s">
        <v>254</v>
      </c>
    </row>
    <row r="1020" spans="1:9" ht="15" customHeight="1" thickBot="1" x14ac:dyDescent="0.35">
      <c r="A1020" s="337"/>
      <c r="B1020" s="324"/>
      <c r="C1020" s="18"/>
      <c r="D1020" s="18"/>
      <c r="E1020" s="18"/>
      <c r="F1020" s="20"/>
      <c r="G1020" s="18" t="s">
        <v>35</v>
      </c>
      <c r="H1020" s="23"/>
      <c r="I1020" s="16"/>
    </row>
    <row r="1021" spans="1:9" ht="15" thickBot="1" x14ac:dyDescent="0.35">
      <c r="A1021" s="337"/>
      <c r="B1021" s="324"/>
      <c r="C1021" s="18"/>
      <c r="D1021" s="18"/>
      <c r="E1021" s="18"/>
      <c r="F1021" s="20"/>
      <c r="G1021" s="18" t="s">
        <v>100</v>
      </c>
      <c r="H1021" s="23"/>
      <c r="I1021" s="16"/>
    </row>
    <row r="1022" spans="1:9" ht="21" customHeight="1" thickBot="1" x14ac:dyDescent="0.35">
      <c r="A1022" s="337"/>
      <c r="B1022" s="324"/>
      <c r="C1022" s="18"/>
      <c r="D1022" s="18"/>
      <c r="E1022" s="18"/>
      <c r="F1022" s="20"/>
      <c r="G1022" s="18" t="s">
        <v>347</v>
      </c>
      <c r="H1022" s="23"/>
      <c r="I1022" s="16"/>
    </row>
    <row r="1023" spans="1:9" ht="15" thickBot="1" x14ac:dyDescent="0.35">
      <c r="A1023" s="337"/>
      <c r="B1023" s="324"/>
      <c r="C1023" s="18"/>
      <c r="D1023" s="18"/>
      <c r="E1023" s="18"/>
      <c r="F1023" s="20"/>
      <c r="G1023" s="18" t="s">
        <v>36</v>
      </c>
      <c r="H1023" s="24"/>
      <c r="I1023" s="16"/>
    </row>
    <row r="1024" spans="1:9" ht="36" customHeight="1" thickBot="1" x14ac:dyDescent="0.35">
      <c r="A1024" s="338"/>
      <c r="B1024" s="325"/>
      <c r="C1024" s="10">
        <f t="shared" ref="C1024:D1024" si="215">SUM(C1019:C1023)</f>
        <v>0</v>
      </c>
      <c r="D1024" s="10">
        <f t="shared" si="215"/>
        <v>0</v>
      </c>
      <c r="E1024" s="10">
        <f>SUM(E1019:E1023)</f>
        <v>0</v>
      </c>
      <c r="F1024" s="19"/>
      <c r="G1024" s="10" t="s">
        <v>38</v>
      </c>
      <c r="H1024" s="24"/>
      <c r="I1024" s="16"/>
    </row>
    <row r="1025" spans="1:9" ht="15" customHeight="1" thickBot="1" x14ac:dyDescent="0.35">
      <c r="A1025" s="336" t="s">
        <v>120</v>
      </c>
      <c r="B1025" s="323" t="s">
        <v>361</v>
      </c>
      <c r="C1025" s="18"/>
      <c r="D1025" s="18"/>
      <c r="E1025" s="18"/>
      <c r="F1025" s="20"/>
      <c r="G1025" s="18" t="s">
        <v>33</v>
      </c>
      <c r="H1025" s="23">
        <v>288724610</v>
      </c>
      <c r="I1025" s="16" t="s">
        <v>254</v>
      </c>
    </row>
    <row r="1026" spans="1:9" ht="15" thickBot="1" x14ac:dyDescent="0.35">
      <c r="A1026" s="337"/>
      <c r="B1026" s="324"/>
      <c r="C1026" s="18"/>
      <c r="D1026" s="18"/>
      <c r="E1026" s="18"/>
      <c r="F1026" s="20"/>
      <c r="G1026" s="18" t="s">
        <v>35</v>
      </c>
      <c r="H1026" s="23"/>
      <c r="I1026" s="16"/>
    </row>
    <row r="1027" spans="1:9" ht="19.2" customHeight="1" thickBot="1" x14ac:dyDescent="0.35">
      <c r="A1027" s="337"/>
      <c r="B1027" s="324"/>
      <c r="C1027" s="18"/>
      <c r="D1027" s="18"/>
      <c r="E1027" s="18"/>
      <c r="F1027" s="20"/>
      <c r="G1027" s="18" t="s">
        <v>100</v>
      </c>
      <c r="H1027" s="23"/>
      <c r="I1027" s="16"/>
    </row>
    <row r="1028" spans="1:9" ht="15" customHeight="1" thickBot="1" x14ac:dyDescent="0.35">
      <c r="A1028" s="337"/>
      <c r="B1028" s="324"/>
      <c r="C1028" s="18"/>
      <c r="D1028" s="18"/>
      <c r="E1028" s="18"/>
      <c r="F1028" s="20"/>
      <c r="G1028" s="18" t="s">
        <v>347</v>
      </c>
      <c r="H1028" s="23"/>
      <c r="I1028" s="16"/>
    </row>
    <row r="1029" spans="1:9" ht="15" thickBot="1" x14ac:dyDescent="0.35">
      <c r="A1029" s="337"/>
      <c r="B1029" s="324"/>
      <c r="C1029" s="18"/>
      <c r="D1029" s="18"/>
      <c r="E1029" s="18"/>
      <c r="F1029" s="20"/>
      <c r="G1029" s="18" t="s">
        <v>36</v>
      </c>
      <c r="H1029" s="24"/>
      <c r="I1029" s="16"/>
    </row>
    <row r="1030" spans="1:9" ht="19.8" customHeight="1" thickBot="1" x14ac:dyDescent="0.35">
      <c r="A1030" s="338"/>
      <c r="B1030" s="325"/>
      <c r="C1030" s="10">
        <f t="shared" ref="C1030:D1030" si="216">SUM(C1025:C1029)</f>
        <v>0</v>
      </c>
      <c r="D1030" s="10">
        <f t="shared" si="216"/>
        <v>0</v>
      </c>
      <c r="E1030" s="10">
        <f>SUM(E1025:E1029)</f>
        <v>0</v>
      </c>
      <c r="F1030" s="19"/>
      <c r="G1030" s="10" t="s">
        <v>38</v>
      </c>
      <c r="H1030" s="24"/>
      <c r="I1030" s="16"/>
    </row>
    <row r="1031" spans="1:9" ht="17.399999999999999" customHeight="1" thickBot="1" x14ac:dyDescent="0.35">
      <c r="A1031" s="336" t="s">
        <v>240</v>
      </c>
      <c r="B1031" s="323" t="s">
        <v>588</v>
      </c>
      <c r="C1031" s="18"/>
      <c r="D1031" s="18"/>
      <c r="E1031" s="18"/>
      <c r="F1031" s="20"/>
      <c r="G1031" s="18" t="s">
        <v>33</v>
      </c>
      <c r="H1031" s="23">
        <v>288724610</v>
      </c>
      <c r="I1031" s="16" t="s">
        <v>254</v>
      </c>
    </row>
    <row r="1032" spans="1:9" ht="12.6" customHeight="1" thickBot="1" x14ac:dyDescent="0.35">
      <c r="A1032" s="337"/>
      <c r="B1032" s="324"/>
      <c r="C1032" s="18"/>
      <c r="D1032" s="18"/>
      <c r="E1032" s="18"/>
      <c r="F1032" s="20"/>
      <c r="G1032" s="18" t="s">
        <v>35</v>
      </c>
      <c r="H1032" s="23"/>
      <c r="I1032" s="16"/>
    </row>
    <row r="1033" spans="1:9" ht="13.8" customHeight="1" thickBot="1" x14ac:dyDescent="0.35">
      <c r="A1033" s="337"/>
      <c r="B1033" s="324"/>
      <c r="C1033" s="18"/>
      <c r="D1033" s="18"/>
      <c r="E1033" s="18"/>
      <c r="F1033" s="20"/>
      <c r="G1033" s="18" t="s">
        <v>100</v>
      </c>
      <c r="H1033" s="23"/>
      <c r="I1033" s="16"/>
    </row>
    <row r="1034" spans="1:9" ht="13.2" customHeight="1" thickBot="1" x14ac:dyDescent="0.35">
      <c r="A1034" s="337"/>
      <c r="B1034" s="324"/>
      <c r="C1034" s="18"/>
      <c r="D1034" s="18"/>
      <c r="E1034" s="18"/>
      <c r="F1034" s="20"/>
      <c r="G1034" s="18" t="s">
        <v>347</v>
      </c>
      <c r="H1034" s="23"/>
      <c r="I1034" s="16"/>
    </row>
    <row r="1035" spans="1:9" ht="15" thickBot="1" x14ac:dyDescent="0.35">
      <c r="A1035" s="337"/>
      <c r="B1035" s="324"/>
      <c r="C1035" s="18"/>
      <c r="D1035" s="18"/>
      <c r="E1035" s="18"/>
      <c r="F1035" s="20"/>
      <c r="G1035" s="18" t="s">
        <v>36</v>
      </c>
      <c r="H1035" s="24"/>
      <c r="I1035" s="16"/>
    </row>
    <row r="1036" spans="1:9" ht="15" thickBot="1" x14ac:dyDescent="0.35">
      <c r="A1036" s="338"/>
      <c r="B1036" s="325"/>
      <c r="C1036" s="10">
        <f t="shared" ref="C1036:D1036" si="217">SUM(C1031:C1035)</f>
        <v>0</v>
      </c>
      <c r="D1036" s="10">
        <f t="shared" si="217"/>
        <v>0</v>
      </c>
      <c r="E1036" s="10">
        <f>SUM(E1031:E1035)</f>
        <v>0</v>
      </c>
      <c r="F1036" s="19"/>
      <c r="G1036" s="10" t="s">
        <v>38</v>
      </c>
      <c r="H1036" s="24"/>
      <c r="I1036" s="16"/>
    </row>
    <row r="1037" spans="1:9" ht="15" customHeight="1" thickBot="1" x14ac:dyDescent="0.35">
      <c r="A1037" s="336" t="s">
        <v>241</v>
      </c>
      <c r="B1037" s="323" t="s">
        <v>362</v>
      </c>
      <c r="C1037" s="111">
        <v>35.1</v>
      </c>
      <c r="D1037" s="111">
        <v>53</v>
      </c>
      <c r="E1037" s="111">
        <v>55</v>
      </c>
      <c r="F1037" s="53"/>
      <c r="G1037" s="102" t="s">
        <v>33</v>
      </c>
      <c r="H1037" s="103">
        <v>288724610</v>
      </c>
      <c r="I1037" s="16" t="s">
        <v>254</v>
      </c>
    </row>
    <row r="1038" spans="1:9" ht="15" thickBot="1" x14ac:dyDescent="0.35">
      <c r="A1038" s="337"/>
      <c r="B1038" s="324"/>
      <c r="C1038" s="111"/>
      <c r="D1038" s="111"/>
      <c r="E1038" s="111"/>
      <c r="F1038" s="53"/>
      <c r="G1038" s="102" t="s">
        <v>35</v>
      </c>
      <c r="H1038" s="103"/>
      <c r="I1038" s="16"/>
    </row>
    <row r="1039" spans="1:9" ht="15" thickBot="1" x14ac:dyDescent="0.35">
      <c r="A1039" s="337"/>
      <c r="B1039" s="324"/>
      <c r="C1039" s="111"/>
      <c r="D1039" s="111"/>
      <c r="E1039" s="111"/>
      <c r="F1039" s="53"/>
      <c r="G1039" s="102" t="s">
        <v>100</v>
      </c>
      <c r="H1039" s="103"/>
      <c r="I1039" s="16"/>
    </row>
    <row r="1040" spans="1:9" ht="15" thickBot="1" x14ac:dyDescent="0.35">
      <c r="A1040" s="337"/>
      <c r="B1040" s="324"/>
      <c r="C1040" s="111"/>
      <c r="D1040" s="111"/>
      <c r="E1040" s="111"/>
      <c r="F1040" s="53"/>
      <c r="G1040" s="102" t="s">
        <v>347</v>
      </c>
      <c r="H1040" s="103"/>
      <c r="I1040" s="16"/>
    </row>
    <row r="1041" spans="1:9" ht="15" thickBot="1" x14ac:dyDescent="0.35">
      <c r="A1041" s="337"/>
      <c r="B1041" s="324"/>
      <c r="C1041" s="111"/>
      <c r="D1041" s="111"/>
      <c r="E1041" s="111"/>
      <c r="F1041" s="53"/>
      <c r="G1041" s="102" t="s">
        <v>36</v>
      </c>
      <c r="H1041" s="105"/>
      <c r="I1041" s="16"/>
    </row>
    <row r="1042" spans="1:9" ht="15" customHeight="1" thickBot="1" x14ac:dyDescent="0.35">
      <c r="A1042" s="338"/>
      <c r="B1042" s="325"/>
      <c r="C1042" s="100">
        <f t="shared" ref="C1042:D1042" si="218">SUM(C1037:C1041)</f>
        <v>35.1</v>
      </c>
      <c r="D1042" s="100">
        <f t="shared" si="218"/>
        <v>53</v>
      </c>
      <c r="E1042" s="100">
        <f>SUM(E1037:E1041)</f>
        <v>55</v>
      </c>
      <c r="F1042" s="104"/>
      <c r="G1042" s="101" t="s">
        <v>38</v>
      </c>
      <c r="H1042" s="105"/>
      <c r="I1042" s="16"/>
    </row>
    <row r="1043" spans="1:9" ht="27" thickBot="1" x14ac:dyDescent="0.35">
      <c r="A1043" s="27" t="s">
        <v>106</v>
      </c>
      <c r="B1043" s="28" t="s">
        <v>359</v>
      </c>
      <c r="C1043" s="94"/>
      <c r="D1043" s="94"/>
      <c r="E1043" s="94"/>
      <c r="F1043" s="95" t="s">
        <v>175</v>
      </c>
      <c r="G1043" s="93"/>
      <c r="H1043" s="94"/>
      <c r="I1043" s="29"/>
    </row>
    <row r="1044" spans="1:9" ht="27" thickBot="1" x14ac:dyDescent="0.35">
      <c r="A1044" s="31" t="s">
        <v>244</v>
      </c>
      <c r="B1044" s="32" t="s">
        <v>363</v>
      </c>
      <c r="C1044" s="98"/>
      <c r="D1044" s="98"/>
      <c r="E1044" s="98"/>
      <c r="F1044" s="99" t="s">
        <v>186</v>
      </c>
      <c r="G1044" s="97"/>
      <c r="H1044" s="98"/>
      <c r="I1044" s="33"/>
    </row>
    <row r="1045" spans="1:9" ht="15" thickBot="1" x14ac:dyDescent="0.35">
      <c r="A1045" s="336" t="s">
        <v>247</v>
      </c>
      <c r="B1045" s="323" t="s">
        <v>364</v>
      </c>
      <c r="C1045" s="102">
        <v>16.399999999999999</v>
      </c>
      <c r="D1045" s="111">
        <v>118</v>
      </c>
      <c r="E1045" s="111">
        <v>120</v>
      </c>
      <c r="F1045" s="53"/>
      <c r="G1045" s="102" t="s">
        <v>33</v>
      </c>
      <c r="H1045" s="103">
        <v>288724610</v>
      </c>
      <c r="I1045" s="16" t="s">
        <v>254</v>
      </c>
    </row>
    <row r="1046" spans="1:9" ht="15" thickBot="1" x14ac:dyDescent="0.35">
      <c r="A1046" s="337"/>
      <c r="B1046" s="324"/>
      <c r="C1046" s="102"/>
      <c r="D1046" s="111"/>
      <c r="E1046" s="111"/>
      <c r="F1046" s="53"/>
      <c r="G1046" s="102" t="s">
        <v>35</v>
      </c>
      <c r="H1046" s="103"/>
      <c r="I1046" s="16"/>
    </row>
    <row r="1047" spans="1:9" ht="15" thickBot="1" x14ac:dyDescent="0.35">
      <c r="A1047" s="337"/>
      <c r="B1047" s="324"/>
      <c r="C1047" s="18"/>
      <c r="D1047" s="67"/>
      <c r="E1047" s="67"/>
      <c r="F1047" s="20"/>
      <c r="G1047" s="18" t="s">
        <v>100</v>
      </c>
      <c r="H1047" s="23"/>
      <c r="I1047" s="16"/>
    </row>
    <row r="1048" spans="1:9" ht="15" customHeight="1" thickBot="1" x14ac:dyDescent="0.35">
      <c r="A1048" s="337"/>
      <c r="B1048" s="324"/>
      <c r="C1048" s="18"/>
      <c r="D1048" s="67"/>
      <c r="E1048" s="67"/>
      <c r="F1048" s="20"/>
      <c r="G1048" s="18" t="s">
        <v>347</v>
      </c>
      <c r="H1048" s="23"/>
      <c r="I1048" s="16"/>
    </row>
    <row r="1049" spans="1:9" ht="15" thickBot="1" x14ac:dyDescent="0.35">
      <c r="A1049" s="337"/>
      <c r="B1049" s="324"/>
      <c r="C1049" s="18"/>
      <c r="D1049" s="67"/>
      <c r="E1049" s="67"/>
      <c r="F1049" s="20"/>
      <c r="G1049" s="18" t="s">
        <v>36</v>
      </c>
      <c r="H1049" s="24"/>
      <c r="I1049" s="16"/>
    </row>
    <row r="1050" spans="1:9" ht="15" thickBot="1" x14ac:dyDescent="0.35">
      <c r="A1050" s="338"/>
      <c r="B1050" s="325"/>
      <c r="C1050" s="10">
        <f t="shared" ref="C1050:D1050" si="219">SUM(C1045:C1049)</f>
        <v>16.399999999999999</v>
      </c>
      <c r="D1050" s="68">
        <f t="shared" si="219"/>
        <v>118</v>
      </c>
      <c r="E1050" s="68">
        <f>SUM(E1045:E1049)</f>
        <v>120</v>
      </c>
      <c r="F1050" s="19"/>
      <c r="G1050" s="10" t="s">
        <v>38</v>
      </c>
      <c r="H1050" s="24"/>
      <c r="I1050" s="16"/>
    </row>
    <row r="1051" spans="1:9" ht="15" thickBot="1" x14ac:dyDescent="0.35">
      <c r="A1051" s="344" t="s">
        <v>249</v>
      </c>
      <c r="B1051" s="306" t="s">
        <v>365</v>
      </c>
      <c r="C1051" s="246">
        <v>4239.6000000000004</v>
      </c>
      <c r="D1051" s="111">
        <v>4275</v>
      </c>
      <c r="E1051" s="111">
        <v>4489</v>
      </c>
      <c r="F1051" s="53"/>
      <c r="G1051" s="102" t="s">
        <v>33</v>
      </c>
      <c r="H1051" s="103">
        <v>288724610</v>
      </c>
      <c r="I1051" s="155" t="s">
        <v>642</v>
      </c>
    </row>
    <row r="1052" spans="1:9" ht="15" thickBot="1" x14ac:dyDescent="0.35">
      <c r="A1052" s="345"/>
      <c r="B1052" s="307"/>
      <c r="C1052" s="111"/>
      <c r="D1052" s="111"/>
      <c r="E1052" s="111"/>
      <c r="F1052" s="53"/>
      <c r="G1052" s="102" t="s">
        <v>35</v>
      </c>
      <c r="H1052" s="103"/>
      <c r="I1052" s="155"/>
    </row>
    <row r="1053" spans="1:9" ht="15" thickBot="1" x14ac:dyDescent="0.35">
      <c r="A1053" s="345"/>
      <c r="B1053" s="307"/>
      <c r="C1053" s="111"/>
      <c r="D1053" s="111"/>
      <c r="E1053" s="111"/>
      <c r="F1053" s="53"/>
      <c r="G1053" s="102" t="s">
        <v>100</v>
      </c>
      <c r="H1053" s="103"/>
      <c r="I1053" s="155"/>
    </row>
    <row r="1054" spans="1:9" ht="15" customHeight="1" thickBot="1" x14ac:dyDescent="0.35">
      <c r="A1054" s="345"/>
      <c r="B1054" s="307"/>
      <c r="C1054" s="111"/>
      <c r="D1054" s="111"/>
      <c r="E1054" s="111"/>
      <c r="F1054" s="53"/>
      <c r="G1054" s="102" t="s">
        <v>347</v>
      </c>
      <c r="H1054" s="103"/>
      <c r="I1054" s="155"/>
    </row>
    <row r="1055" spans="1:9" ht="15" thickBot="1" x14ac:dyDescent="0.35">
      <c r="A1055" s="345"/>
      <c r="B1055" s="307"/>
      <c r="C1055" s="111">
        <v>8.5</v>
      </c>
      <c r="D1055" s="111"/>
      <c r="E1055" s="111"/>
      <c r="F1055" s="53"/>
      <c r="G1055" s="102" t="s">
        <v>36</v>
      </c>
      <c r="H1055" s="105"/>
      <c r="I1055" s="155"/>
    </row>
    <row r="1056" spans="1:9" ht="15" thickBot="1" x14ac:dyDescent="0.35">
      <c r="A1056" s="346"/>
      <c r="B1056" s="308"/>
      <c r="C1056" s="100">
        <f t="shared" ref="C1056:D1056" si="220">SUM(C1051:C1055)</f>
        <v>4248.1000000000004</v>
      </c>
      <c r="D1056" s="100">
        <f t="shared" si="220"/>
        <v>4275</v>
      </c>
      <c r="E1056" s="100">
        <f>SUM(E1051:E1055)</f>
        <v>4489</v>
      </c>
      <c r="F1056" s="104"/>
      <c r="G1056" s="101" t="s">
        <v>38</v>
      </c>
      <c r="H1056" s="105"/>
      <c r="I1056" s="155"/>
    </row>
    <row r="1057" spans="1:9" ht="15" customHeight="1" thickBot="1" x14ac:dyDescent="0.35">
      <c r="A1057" s="344" t="s">
        <v>250</v>
      </c>
      <c r="B1057" s="306" t="s">
        <v>366</v>
      </c>
      <c r="C1057" s="240">
        <v>1121.4000000000001</v>
      </c>
      <c r="D1057" s="111">
        <v>1166</v>
      </c>
      <c r="E1057" s="111">
        <v>1225</v>
      </c>
      <c r="F1057" s="53"/>
      <c r="G1057" s="102" t="s">
        <v>33</v>
      </c>
      <c r="H1057" s="103">
        <v>288724610</v>
      </c>
      <c r="I1057" s="155" t="s">
        <v>644</v>
      </c>
    </row>
    <row r="1058" spans="1:9" ht="15" thickBot="1" x14ac:dyDescent="0.35">
      <c r="A1058" s="345"/>
      <c r="B1058" s="307"/>
      <c r="C1058" s="102"/>
      <c r="D1058" s="111"/>
      <c r="E1058" s="111"/>
      <c r="F1058" s="53"/>
      <c r="G1058" s="102" t="s">
        <v>35</v>
      </c>
      <c r="H1058" s="103"/>
      <c r="I1058" s="155"/>
    </row>
    <row r="1059" spans="1:9" ht="15" thickBot="1" x14ac:dyDescent="0.35">
      <c r="A1059" s="345"/>
      <c r="B1059" s="307"/>
      <c r="C1059" s="102"/>
      <c r="D1059" s="111"/>
      <c r="E1059" s="111"/>
      <c r="F1059" s="53"/>
      <c r="G1059" s="102" t="s">
        <v>100</v>
      </c>
      <c r="H1059" s="103"/>
      <c r="I1059" s="155"/>
    </row>
    <row r="1060" spans="1:9" ht="15" customHeight="1" thickBot="1" x14ac:dyDescent="0.35">
      <c r="A1060" s="345"/>
      <c r="B1060" s="307"/>
      <c r="C1060" s="102"/>
      <c r="D1060" s="111"/>
      <c r="E1060" s="111"/>
      <c r="F1060" s="53"/>
      <c r="G1060" s="102" t="s">
        <v>347</v>
      </c>
      <c r="H1060" s="103"/>
      <c r="I1060" s="155"/>
    </row>
    <row r="1061" spans="1:9" ht="15" thickBot="1" x14ac:dyDescent="0.35">
      <c r="A1061" s="345"/>
      <c r="B1061" s="307"/>
      <c r="C1061" s="102"/>
      <c r="D1061" s="111"/>
      <c r="E1061" s="111"/>
      <c r="F1061" s="53"/>
      <c r="G1061" s="102" t="s">
        <v>36</v>
      </c>
      <c r="H1061" s="105"/>
      <c r="I1061" s="155"/>
    </row>
    <row r="1062" spans="1:9" ht="15" thickBot="1" x14ac:dyDescent="0.35">
      <c r="A1062" s="346"/>
      <c r="B1062" s="308"/>
      <c r="C1062" s="101">
        <f>SUM(C1057:C1061)</f>
        <v>1121.4000000000001</v>
      </c>
      <c r="D1062" s="100">
        <f>SUM(D1057:D1061)</f>
        <v>1166</v>
      </c>
      <c r="E1062" s="100">
        <f>SUM(E1057:E1061)</f>
        <v>1225</v>
      </c>
      <c r="F1062" s="104"/>
      <c r="G1062" s="101" t="s">
        <v>38</v>
      </c>
      <c r="H1062" s="105"/>
      <c r="I1062" s="155"/>
    </row>
    <row r="1063" spans="1:9" ht="15" customHeight="1" thickBot="1" x14ac:dyDescent="0.35">
      <c r="A1063" s="344" t="s">
        <v>252</v>
      </c>
      <c r="B1063" s="306" t="s">
        <v>688</v>
      </c>
      <c r="C1063" s="111">
        <v>100</v>
      </c>
      <c r="D1063" s="111"/>
      <c r="E1063" s="111"/>
      <c r="F1063" s="53"/>
      <c r="G1063" s="102" t="s">
        <v>33</v>
      </c>
      <c r="H1063" s="103">
        <v>288724610</v>
      </c>
      <c r="I1063" s="155" t="s">
        <v>254</v>
      </c>
    </row>
    <row r="1064" spans="1:9" ht="15" thickBot="1" x14ac:dyDescent="0.35">
      <c r="A1064" s="345"/>
      <c r="B1064" s="307"/>
      <c r="C1064" s="111"/>
      <c r="D1064" s="111"/>
      <c r="E1064" s="111"/>
      <c r="F1064" s="53"/>
      <c r="G1064" s="102" t="s">
        <v>35</v>
      </c>
      <c r="H1064" s="103"/>
      <c r="I1064" s="155"/>
    </row>
    <row r="1065" spans="1:9" ht="15" thickBot="1" x14ac:dyDescent="0.35">
      <c r="A1065" s="345"/>
      <c r="B1065" s="307"/>
      <c r="C1065" s="111"/>
      <c r="D1065" s="111"/>
      <c r="E1065" s="111"/>
      <c r="F1065" s="53"/>
      <c r="G1065" s="102" t="s">
        <v>100</v>
      </c>
      <c r="H1065" s="103"/>
      <c r="I1065" s="155"/>
    </row>
    <row r="1066" spans="1:9" ht="15" thickBot="1" x14ac:dyDescent="0.35">
      <c r="A1066" s="345"/>
      <c r="B1066" s="307"/>
      <c r="C1066" s="111"/>
      <c r="D1066" s="111"/>
      <c r="E1066" s="111"/>
      <c r="F1066" s="53"/>
      <c r="G1066" s="102" t="s">
        <v>347</v>
      </c>
      <c r="H1066" s="103"/>
      <c r="I1066" s="155"/>
    </row>
    <row r="1067" spans="1:9" ht="15" thickBot="1" x14ac:dyDescent="0.35">
      <c r="A1067" s="345"/>
      <c r="B1067" s="307"/>
      <c r="C1067" s="111"/>
      <c r="D1067" s="111"/>
      <c r="E1067" s="111"/>
      <c r="F1067" s="53"/>
      <c r="G1067" s="102" t="s">
        <v>36</v>
      </c>
      <c r="H1067" s="105"/>
      <c r="I1067" s="155"/>
    </row>
    <row r="1068" spans="1:9" ht="15" thickBot="1" x14ac:dyDescent="0.35">
      <c r="A1068" s="346"/>
      <c r="B1068" s="308"/>
      <c r="C1068" s="100">
        <f>SUM(C1063:C1067)</f>
        <v>100</v>
      </c>
      <c r="D1068" s="100">
        <f>SUM(D1063:D1067)</f>
        <v>0</v>
      </c>
      <c r="E1068" s="100">
        <f>SUM(E1063:E1067)</f>
        <v>0</v>
      </c>
      <c r="F1068" s="104"/>
      <c r="G1068" s="101" t="s">
        <v>38</v>
      </c>
      <c r="H1068" s="105"/>
      <c r="I1068" s="155"/>
    </row>
    <row r="1069" spans="1:9" ht="15" thickBot="1" x14ac:dyDescent="0.35">
      <c r="A1069" s="27" t="s">
        <v>124</v>
      </c>
      <c r="B1069" s="93" t="s">
        <v>367</v>
      </c>
      <c r="C1069" s="94"/>
      <c r="D1069" s="94"/>
      <c r="E1069" s="94"/>
      <c r="F1069" s="95" t="s">
        <v>192</v>
      </c>
      <c r="G1069" s="93"/>
      <c r="H1069" s="94"/>
      <c r="I1069" s="94"/>
    </row>
    <row r="1070" spans="1:9" ht="27" thickBot="1" x14ac:dyDescent="0.35">
      <c r="A1070" s="31" t="s">
        <v>125</v>
      </c>
      <c r="B1070" s="97" t="s">
        <v>238</v>
      </c>
      <c r="C1070" s="98"/>
      <c r="D1070" s="98"/>
      <c r="E1070" s="98"/>
      <c r="F1070" s="99" t="s">
        <v>194</v>
      </c>
      <c r="G1070" s="97"/>
      <c r="H1070" s="98"/>
      <c r="I1070" s="98"/>
    </row>
    <row r="1071" spans="1:9" ht="15" customHeight="1" thickBot="1" x14ac:dyDescent="0.35">
      <c r="A1071" s="344" t="s">
        <v>126</v>
      </c>
      <c r="B1071" s="306" t="s">
        <v>200</v>
      </c>
      <c r="C1071" s="246">
        <v>1989.8</v>
      </c>
      <c r="D1071" s="111">
        <v>2330</v>
      </c>
      <c r="E1071" s="111">
        <v>2446</v>
      </c>
      <c r="F1071" s="53"/>
      <c r="G1071" s="102" t="s">
        <v>33</v>
      </c>
      <c r="H1071" s="103">
        <v>288724610</v>
      </c>
      <c r="I1071" s="155" t="s">
        <v>642</v>
      </c>
    </row>
    <row r="1072" spans="1:9" ht="15" thickBot="1" x14ac:dyDescent="0.35">
      <c r="A1072" s="345"/>
      <c r="B1072" s="307"/>
      <c r="C1072" s="111"/>
      <c r="D1072" s="111"/>
      <c r="E1072" s="111"/>
      <c r="F1072" s="53"/>
      <c r="G1072" s="102" t="s">
        <v>35</v>
      </c>
      <c r="H1072" s="103"/>
      <c r="I1072" s="155"/>
    </row>
    <row r="1073" spans="1:9" ht="15" thickBot="1" x14ac:dyDescent="0.35">
      <c r="A1073" s="345"/>
      <c r="B1073" s="307"/>
      <c r="C1073" s="111">
        <v>517.6</v>
      </c>
      <c r="D1073" s="111"/>
      <c r="E1073" s="111"/>
      <c r="F1073" s="53"/>
      <c r="G1073" s="102" t="s">
        <v>100</v>
      </c>
      <c r="H1073" s="103"/>
      <c r="I1073" s="155"/>
    </row>
    <row r="1074" spans="1:9" ht="15" thickBot="1" x14ac:dyDescent="0.35">
      <c r="A1074" s="345"/>
      <c r="B1074" s="307"/>
      <c r="C1074" s="246">
        <v>3970.4</v>
      </c>
      <c r="D1074" s="111">
        <v>3560</v>
      </c>
      <c r="E1074" s="111">
        <v>3738</v>
      </c>
      <c r="F1074" s="53"/>
      <c r="G1074" s="102" t="s">
        <v>347</v>
      </c>
      <c r="H1074" s="103"/>
      <c r="I1074" s="155"/>
    </row>
    <row r="1075" spans="1:9" ht="15" thickBot="1" x14ac:dyDescent="0.35">
      <c r="A1075" s="345"/>
      <c r="B1075" s="307"/>
      <c r="C1075" s="111">
        <v>360.8</v>
      </c>
      <c r="D1075" s="111"/>
      <c r="E1075" s="111"/>
      <c r="F1075" s="53"/>
      <c r="G1075" s="102" t="s">
        <v>36</v>
      </c>
      <c r="H1075" s="105"/>
      <c r="I1075" s="155"/>
    </row>
    <row r="1076" spans="1:9" ht="15" thickBot="1" x14ac:dyDescent="0.35">
      <c r="A1076" s="346"/>
      <c r="B1076" s="308"/>
      <c r="C1076" s="100">
        <f t="shared" ref="C1076:D1076" si="221">SUM(C1071:C1075)</f>
        <v>6838.6</v>
      </c>
      <c r="D1076" s="100">
        <f t="shared" si="221"/>
        <v>5890</v>
      </c>
      <c r="E1076" s="100">
        <f>SUM(E1071:E1075)</f>
        <v>6184</v>
      </c>
      <c r="F1076" s="104"/>
      <c r="G1076" s="101" t="s">
        <v>38</v>
      </c>
      <c r="H1076" s="105"/>
      <c r="I1076" s="155"/>
    </row>
    <row r="1077" spans="1:9" ht="15" customHeight="1" thickBot="1" x14ac:dyDescent="0.35">
      <c r="A1077" s="336" t="s">
        <v>133</v>
      </c>
      <c r="B1077" s="323" t="s">
        <v>372</v>
      </c>
      <c r="C1077" s="240">
        <v>1355.3</v>
      </c>
      <c r="D1077" s="67">
        <v>1381</v>
      </c>
      <c r="E1077" s="67">
        <v>1450</v>
      </c>
      <c r="F1077" s="20"/>
      <c r="G1077" s="18" t="s">
        <v>33</v>
      </c>
      <c r="H1077" s="23">
        <v>288724610</v>
      </c>
      <c r="I1077" s="16" t="s">
        <v>254</v>
      </c>
    </row>
    <row r="1078" spans="1:9" ht="15" thickBot="1" x14ac:dyDescent="0.35">
      <c r="A1078" s="337"/>
      <c r="B1078" s="324"/>
      <c r="C1078" s="18"/>
      <c r="D1078" s="67"/>
      <c r="E1078" s="67"/>
      <c r="F1078" s="20"/>
      <c r="G1078" s="18" t="s">
        <v>35</v>
      </c>
      <c r="H1078" s="23"/>
      <c r="I1078" s="16"/>
    </row>
    <row r="1079" spans="1:9" ht="15" thickBot="1" x14ac:dyDescent="0.35">
      <c r="A1079" s="337"/>
      <c r="B1079" s="324"/>
      <c r="C1079" s="18"/>
      <c r="D1079" s="67"/>
      <c r="E1079" s="67"/>
      <c r="F1079" s="20"/>
      <c r="G1079" s="18" t="s">
        <v>100</v>
      </c>
      <c r="H1079" s="23"/>
      <c r="I1079" s="16"/>
    </row>
    <row r="1080" spans="1:9" ht="15" thickBot="1" x14ac:dyDescent="0.35">
      <c r="A1080" s="337"/>
      <c r="B1080" s="324"/>
      <c r="C1080" s="18"/>
      <c r="D1080" s="67"/>
      <c r="E1080" s="67"/>
      <c r="F1080" s="20"/>
      <c r="G1080" s="18" t="s">
        <v>347</v>
      </c>
      <c r="H1080" s="23"/>
      <c r="I1080" s="16"/>
    </row>
    <row r="1081" spans="1:9" ht="15" thickBot="1" x14ac:dyDescent="0.35">
      <c r="A1081" s="337"/>
      <c r="B1081" s="324"/>
      <c r="C1081" s="18"/>
      <c r="D1081" s="67"/>
      <c r="E1081" s="67"/>
      <c r="F1081" s="20"/>
      <c r="G1081" s="18" t="s">
        <v>36</v>
      </c>
      <c r="H1081" s="24"/>
      <c r="I1081" s="16"/>
    </row>
    <row r="1082" spans="1:9" ht="15" thickBot="1" x14ac:dyDescent="0.35">
      <c r="A1082" s="338"/>
      <c r="B1082" s="325"/>
      <c r="C1082" s="10">
        <f t="shared" ref="C1082:D1082" si="222">SUM(C1077:C1081)</f>
        <v>1355.3</v>
      </c>
      <c r="D1082" s="68">
        <f t="shared" si="222"/>
        <v>1381</v>
      </c>
      <c r="E1082" s="68">
        <f>SUM(E1077:E1081)</f>
        <v>1450</v>
      </c>
      <c r="F1082" s="19"/>
      <c r="G1082" s="10" t="s">
        <v>38</v>
      </c>
      <c r="H1082" s="24"/>
      <c r="I1082" s="16"/>
    </row>
    <row r="1083" spans="1:9" ht="15" thickBot="1" x14ac:dyDescent="0.35">
      <c r="A1083" s="336" t="s">
        <v>368</v>
      </c>
      <c r="B1083" s="323" t="s">
        <v>373</v>
      </c>
      <c r="C1083" s="67">
        <v>10</v>
      </c>
      <c r="D1083" s="67">
        <v>11</v>
      </c>
      <c r="E1083" s="67">
        <v>12</v>
      </c>
      <c r="F1083" s="20"/>
      <c r="G1083" s="18" t="s">
        <v>33</v>
      </c>
      <c r="H1083" s="23">
        <v>288724610</v>
      </c>
      <c r="I1083" s="16" t="s">
        <v>254</v>
      </c>
    </row>
    <row r="1084" spans="1:9" ht="15" thickBot="1" x14ac:dyDescent="0.35">
      <c r="A1084" s="337"/>
      <c r="B1084" s="324"/>
      <c r="C1084" s="67"/>
      <c r="D1084" s="67"/>
      <c r="E1084" s="67"/>
      <c r="F1084" s="20"/>
      <c r="G1084" s="18" t="s">
        <v>35</v>
      </c>
      <c r="H1084" s="23"/>
      <c r="I1084" s="16"/>
    </row>
    <row r="1085" spans="1:9" ht="15" thickBot="1" x14ac:dyDescent="0.35">
      <c r="A1085" s="337"/>
      <c r="B1085" s="324"/>
      <c r="C1085" s="67"/>
      <c r="D1085" s="67"/>
      <c r="E1085" s="67"/>
      <c r="F1085" s="20"/>
      <c r="G1085" s="18" t="s">
        <v>100</v>
      </c>
      <c r="H1085" s="23"/>
      <c r="I1085" s="16"/>
    </row>
    <row r="1086" spans="1:9" ht="15" thickBot="1" x14ac:dyDescent="0.35">
      <c r="A1086" s="337"/>
      <c r="B1086" s="324"/>
      <c r="C1086" s="67"/>
      <c r="D1086" s="67"/>
      <c r="E1086" s="67"/>
      <c r="F1086" s="20"/>
      <c r="G1086" s="18" t="s">
        <v>347</v>
      </c>
      <c r="H1086" s="23"/>
      <c r="I1086" s="16"/>
    </row>
    <row r="1087" spans="1:9" ht="15" thickBot="1" x14ac:dyDescent="0.35">
      <c r="A1087" s="337"/>
      <c r="B1087" s="324"/>
      <c r="C1087" s="67"/>
      <c r="D1087" s="67"/>
      <c r="E1087" s="67"/>
      <c r="F1087" s="20"/>
      <c r="G1087" s="18" t="s">
        <v>36</v>
      </c>
      <c r="H1087" s="24"/>
      <c r="I1087" s="16"/>
    </row>
    <row r="1088" spans="1:9" ht="15" thickBot="1" x14ac:dyDescent="0.35">
      <c r="A1088" s="338"/>
      <c r="B1088" s="325"/>
      <c r="C1088" s="68">
        <f t="shared" ref="C1088:D1088" si="223">SUM(C1083:C1087)</f>
        <v>10</v>
      </c>
      <c r="D1088" s="68">
        <f t="shared" si="223"/>
        <v>11</v>
      </c>
      <c r="E1088" s="68">
        <f>SUM(E1083:E1087)</f>
        <v>12</v>
      </c>
      <c r="F1088" s="19"/>
      <c r="G1088" s="10" t="s">
        <v>38</v>
      </c>
      <c r="H1088" s="24"/>
      <c r="I1088" s="16"/>
    </row>
    <row r="1089" spans="1:9" ht="15" customHeight="1" thickBot="1" x14ac:dyDescent="0.35">
      <c r="A1089" s="336" t="s">
        <v>369</v>
      </c>
      <c r="B1089" s="323" t="s">
        <v>374</v>
      </c>
      <c r="C1089" s="67">
        <v>40</v>
      </c>
      <c r="D1089" s="67">
        <v>42</v>
      </c>
      <c r="E1089" s="67">
        <v>44</v>
      </c>
      <c r="F1089" s="20"/>
      <c r="G1089" s="18" t="s">
        <v>33</v>
      </c>
      <c r="H1089" s="23">
        <v>288724610</v>
      </c>
      <c r="I1089" s="16" t="s">
        <v>643</v>
      </c>
    </row>
    <row r="1090" spans="1:9" ht="15" thickBot="1" x14ac:dyDescent="0.35">
      <c r="A1090" s="337"/>
      <c r="B1090" s="324"/>
      <c r="C1090" s="67"/>
      <c r="D1090" s="67"/>
      <c r="E1090" s="67"/>
      <c r="F1090" s="20"/>
      <c r="G1090" s="18" t="s">
        <v>35</v>
      </c>
      <c r="H1090" s="23"/>
      <c r="I1090" s="16"/>
    </row>
    <row r="1091" spans="1:9" ht="15" thickBot="1" x14ac:dyDescent="0.35">
      <c r="A1091" s="337"/>
      <c r="B1091" s="324"/>
      <c r="C1091" s="67"/>
      <c r="D1091" s="67"/>
      <c r="E1091" s="67"/>
      <c r="F1091" s="20"/>
      <c r="G1091" s="18" t="s">
        <v>100</v>
      </c>
      <c r="H1091" s="23"/>
      <c r="I1091" s="16"/>
    </row>
    <row r="1092" spans="1:9" ht="15" thickBot="1" x14ac:dyDescent="0.35">
      <c r="A1092" s="337"/>
      <c r="B1092" s="324"/>
      <c r="C1092" s="67">
        <v>60</v>
      </c>
      <c r="D1092" s="67">
        <v>63</v>
      </c>
      <c r="E1092" s="67">
        <v>66</v>
      </c>
      <c r="F1092" s="20"/>
      <c r="G1092" s="18" t="s">
        <v>347</v>
      </c>
      <c r="H1092" s="23"/>
      <c r="I1092" s="16"/>
    </row>
    <row r="1093" spans="1:9" ht="15" thickBot="1" x14ac:dyDescent="0.35">
      <c r="A1093" s="337"/>
      <c r="B1093" s="324"/>
      <c r="C1093" s="67"/>
      <c r="D1093" s="67"/>
      <c r="E1093" s="67"/>
      <c r="F1093" s="20"/>
      <c r="G1093" s="18" t="s">
        <v>36</v>
      </c>
      <c r="H1093" s="24"/>
      <c r="I1093" s="16"/>
    </row>
    <row r="1094" spans="1:9" ht="15" thickBot="1" x14ac:dyDescent="0.35">
      <c r="A1094" s="338"/>
      <c r="B1094" s="325"/>
      <c r="C1094" s="68">
        <f t="shared" ref="C1094:D1094" si="224">SUM(C1089:C1093)</f>
        <v>100</v>
      </c>
      <c r="D1094" s="68">
        <f t="shared" si="224"/>
        <v>105</v>
      </c>
      <c r="E1094" s="68">
        <f>SUM(E1089:E1093)</f>
        <v>110</v>
      </c>
      <c r="F1094" s="19"/>
      <c r="G1094" s="10" t="s">
        <v>38</v>
      </c>
      <c r="H1094" s="24"/>
      <c r="I1094" s="16"/>
    </row>
    <row r="1095" spans="1:9" ht="15" customHeight="1" thickBot="1" x14ac:dyDescent="0.35">
      <c r="A1095" s="344" t="s">
        <v>370</v>
      </c>
      <c r="B1095" s="306" t="s">
        <v>375</v>
      </c>
      <c r="C1095" s="111">
        <v>124</v>
      </c>
      <c r="D1095" s="111">
        <v>130</v>
      </c>
      <c r="E1095" s="111">
        <v>137</v>
      </c>
      <c r="F1095" s="53"/>
      <c r="G1095" s="102" t="s">
        <v>33</v>
      </c>
      <c r="H1095" s="103">
        <v>288724610</v>
      </c>
      <c r="I1095" s="155" t="s">
        <v>254</v>
      </c>
    </row>
    <row r="1096" spans="1:9" ht="15" thickBot="1" x14ac:dyDescent="0.35">
      <c r="A1096" s="345"/>
      <c r="B1096" s="307"/>
      <c r="C1096" s="111"/>
      <c r="D1096" s="111"/>
      <c r="E1096" s="111"/>
      <c r="F1096" s="53"/>
      <c r="G1096" s="102" t="s">
        <v>35</v>
      </c>
      <c r="H1096" s="103"/>
      <c r="I1096" s="155"/>
    </row>
    <row r="1097" spans="1:9" ht="15" thickBot="1" x14ac:dyDescent="0.35">
      <c r="A1097" s="345"/>
      <c r="B1097" s="307"/>
      <c r="C1097" s="111"/>
      <c r="D1097" s="111"/>
      <c r="E1097" s="111"/>
      <c r="F1097" s="53"/>
      <c r="G1097" s="102" t="s">
        <v>100</v>
      </c>
      <c r="H1097" s="103"/>
      <c r="I1097" s="155"/>
    </row>
    <row r="1098" spans="1:9" ht="15" customHeight="1" thickBot="1" x14ac:dyDescent="0.35">
      <c r="A1098" s="345"/>
      <c r="B1098" s="307"/>
      <c r="C1098" s="111">
        <v>150</v>
      </c>
      <c r="D1098" s="111">
        <v>420</v>
      </c>
      <c r="E1098" s="111">
        <v>440</v>
      </c>
      <c r="F1098" s="53"/>
      <c r="G1098" s="102" t="s">
        <v>347</v>
      </c>
      <c r="H1098" s="103"/>
      <c r="I1098" s="155"/>
    </row>
    <row r="1099" spans="1:9" ht="15" thickBot="1" x14ac:dyDescent="0.35">
      <c r="A1099" s="345"/>
      <c r="B1099" s="307"/>
      <c r="C1099" s="111"/>
      <c r="D1099" s="111"/>
      <c r="E1099" s="111"/>
      <c r="F1099" s="53"/>
      <c r="G1099" s="102" t="s">
        <v>36</v>
      </c>
      <c r="H1099" s="105"/>
      <c r="I1099" s="155"/>
    </row>
    <row r="1100" spans="1:9" ht="21.6" customHeight="1" thickBot="1" x14ac:dyDescent="0.35">
      <c r="A1100" s="346"/>
      <c r="B1100" s="308"/>
      <c r="C1100" s="100">
        <f t="shared" ref="C1100:D1100" si="225">SUM(C1095:C1099)</f>
        <v>274</v>
      </c>
      <c r="D1100" s="100">
        <f t="shared" si="225"/>
        <v>550</v>
      </c>
      <c r="E1100" s="100">
        <f>SUM(E1095:E1099)</f>
        <v>577</v>
      </c>
      <c r="F1100" s="104"/>
      <c r="G1100" s="101" t="s">
        <v>38</v>
      </c>
      <c r="H1100" s="105"/>
      <c r="I1100" s="155"/>
    </row>
    <row r="1101" spans="1:9" ht="15" customHeight="1" thickBot="1" x14ac:dyDescent="0.35">
      <c r="A1101" s="336" t="s">
        <v>371</v>
      </c>
      <c r="B1101" s="323" t="s">
        <v>376</v>
      </c>
      <c r="C1101" s="67">
        <v>625</v>
      </c>
      <c r="D1101" s="67">
        <v>650</v>
      </c>
      <c r="E1101" s="67">
        <v>685</v>
      </c>
      <c r="F1101" s="20"/>
      <c r="G1101" s="18" t="s">
        <v>33</v>
      </c>
      <c r="H1101" s="23">
        <v>288724610</v>
      </c>
      <c r="I1101" s="16" t="s">
        <v>254</v>
      </c>
    </row>
    <row r="1102" spans="1:9" ht="15" thickBot="1" x14ac:dyDescent="0.35">
      <c r="A1102" s="337"/>
      <c r="B1102" s="324"/>
      <c r="C1102" s="67"/>
      <c r="D1102" s="67"/>
      <c r="E1102" s="67"/>
      <c r="F1102" s="20"/>
      <c r="G1102" s="18" t="s">
        <v>35</v>
      </c>
      <c r="H1102" s="23"/>
      <c r="I1102" s="16"/>
    </row>
    <row r="1103" spans="1:9" ht="15" thickBot="1" x14ac:dyDescent="0.35">
      <c r="A1103" s="337"/>
      <c r="B1103" s="324"/>
      <c r="C1103" s="67"/>
      <c r="D1103" s="67"/>
      <c r="E1103" s="67"/>
      <c r="F1103" s="20"/>
      <c r="G1103" s="18" t="s">
        <v>100</v>
      </c>
      <c r="H1103" s="23"/>
      <c r="I1103" s="16"/>
    </row>
    <row r="1104" spans="1:9" ht="15" thickBot="1" x14ac:dyDescent="0.35">
      <c r="A1104" s="337"/>
      <c r="B1104" s="324"/>
      <c r="C1104" s="67"/>
      <c r="D1104" s="67"/>
      <c r="E1104" s="67"/>
      <c r="F1104" s="20"/>
      <c r="G1104" s="18" t="s">
        <v>347</v>
      </c>
      <c r="H1104" s="23"/>
      <c r="I1104" s="16"/>
    </row>
    <row r="1105" spans="1:9" ht="15" thickBot="1" x14ac:dyDescent="0.35">
      <c r="A1105" s="337"/>
      <c r="B1105" s="324"/>
      <c r="C1105" s="67"/>
      <c r="D1105" s="67"/>
      <c r="E1105" s="67"/>
      <c r="F1105" s="20"/>
      <c r="G1105" s="18" t="s">
        <v>36</v>
      </c>
      <c r="H1105" s="24"/>
      <c r="I1105" s="16"/>
    </row>
    <row r="1106" spans="1:9" ht="15" thickBot="1" x14ac:dyDescent="0.35">
      <c r="A1106" s="338"/>
      <c r="B1106" s="325"/>
      <c r="C1106" s="68">
        <f t="shared" ref="C1106:D1106" si="226">SUM(C1101:C1105)</f>
        <v>625</v>
      </c>
      <c r="D1106" s="68">
        <f t="shared" si="226"/>
        <v>650</v>
      </c>
      <c r="E1106" s="68">
        <f>SUM(E1101:E1105)</f>
        <v>685</v>
      </c>
      <c r="F1106" s="19"/>
      <c r="G1106" s="10" t="s">
        <v>38</v>
      </c>
      <c r="H1106" s="24"/>
      <c r="I1106" s="16"/>
    </row>
    <row r="1107" spans="1:9" ht="15" thickBot="1" x14ac:dyDescent="0.35">
      <c r="A1107" s="27" t="s">
        <v>124</v>
      </c>
      <c r="B1107" s="28" t="s">
        <v>367</v>
      </c>
      <c r="C1107" s="29"/>
      <c r="D1107" s="29"/>
      <c r="E1107" s="29"/>
      <c r="F1107" s="30" t="s">
        <v>192</v>
      </c>
      <c r="G1107" s="28"/>
      <c r="H1107" s="29"/>
      <c r="I1107" s="29"/>
    </row>
    <row r="1108" spans="1:9" ht="40.200000000000003" thickBot="1" x14ac:dyDescent="0.35">
      <c r="A1108" s="31" t="s">
        <v>137</v>
      </c>
      <c r="B1108" s="32" t="s">
        <v>377</v>
      </c>
      <c r="C1108" s="33"/>
      <c r="D1108" s="33"/>
      <c r="E1108" s="33"/>
      <c r="F1108" s="34"/>
      <c r="G1108" s="32"/>
      <c r="H1108" s="33"/>
      <c r="I1108" s="33"/>
    </row>
    <row r="1109" spans="1:9" ht="15" customHeight="1" thickBot="1" x14ac:dyDescent="0.35">
      <c r="A1109" s="336" t="s">
        <v>140</v>
      </c>
      <c r="B1109" s="323" t="s">
        <v>380</v>
      </c>
      <c r="C1109" s="246">
        <v>250</v>
      </c>
      <c r="D1109" s="67">
        <v>230</v>
      </c>
      <c r="E1109" s="67">
        <v>240</v>
      </c>
      <c r="F1109" s="20"/>
      <c r="G1109" s="18" t="s">
        <v>33</v>
      </c>
      <c r="H1109" s="23">
        <v>288724610</v>
      </c>
      <c r="I1109" s="16" t="s">
        <v>643</v>
      </c>
    </row>
    <row r="1110" spans="1:9" ht="15" customHeight="1" thickBot="1" x14ac:dyDescent="0.35">
      <c r="A1110" s="337"/>
      <c r="B1110" s="324"/>
      <c r="C1110" s="67"/>
      <c r="D1110" s="67"/>
      <c r="E1110" s="67"/>
      <c r="F1110" s="20"/>
      <c r="G1110" s="18" t="s">
        <v>35</v>
      </c>
      <c r="H1110" s="23"/>
      <c r="I1110" s="16"/>
    </row>
    <row r="1111" spans="1:9" ht="15" thickBot="1" x14ac:dyDescent="0.35">
      <c r="A1111" s="337"/>
      <c r="B1111" s="324"/>
      <c r="C1111" s="67"/>
      <c r="D1111" s="67"/>
      <c r="E1111" s="67"/>
      <c r="F1111" s="20"/>
      <c r="G1111" s="18" t="s">
        <v>100</v>
      </c>
      <c r="H1111" s="23"/>
      <c r="I1111" s="16"/>
    </row>
    <row r="1112" spans="1:9" ht="15" thickBot="1" x14ac:dyDescent="0.35">
      <c r="A1112" s="337"/>
      <c r="B1112" s="324"/>
      <c r="C1112" s="67"/>
      <c r="D1112" s="67"/>
      <c r="E1112" s="67"/>
      <c r="F1112" s="20"/>
      <c r="G1112" s="18" t="s">
        <v>347</v>
      </c>
      <c r="H1112" s="23"/>
      <c r="I1112" s="16"/>
    </row>
    <row r="1113" spans="1:9" ht="15" thickBot="1" x14ac:dyDescent="0.35">
      <c r="A1113" s="337"/>
      <c r="B1113" s="324"/>
      <c r="C1113" s="67"/>
      <c r="D1113" s="67"/>
      <c r="E1113" s="67"/>
      <c r="F1113" s="20"/>
      <c r="G1113" s="18" t="s">
        <v>36</v>
      </c>
      <c r="H1113" s="24"/>
      <c r="I1113" s="16"/>
    </row>
    <row r="1114" spans="1:9" ht="15" thickBot="1" x14ac:dyDescent="0.35">
      <c r="A1114" s="338"/>
      <c r="B1114" s="325"/>
      <c r="C1114" s="68">
        <f t="shared" ref="C1114:D1114" si="227">SUM(C1109:C1113)</f>
        <v>250</v>
      </c>
      <c r="D1114" s="68">
        <f t="shared" si="227"/>
        <v>230</v>
      </c>
      <c r="E1114" s="68">
        <f>SUM(E1109:E1113)</f>
        <v>240</v>
      </c>
      <c r="F1114" s="19"/>
      <c r="G1114" s="10" t="s">
        <v>38</v>
      </c>
      <c r="H1114" s="24"/>
      <c r="I1114" s="16"/>
    </row>
    <row r="1115" spans="1:9" ht="15" thickBot="1" x14ac:dyDescent="0.35">
      <c r="A1115" s="336" t="s">
        <v>378</v>
      </c>
      <c r="B1115" s="323" t="s">
        <v>381</v>
      </c>
      <c r="C1115" s="67">
        <v>4</v>
      </c>
      <c r="D1115" s="67">
        <v>4.5</v>
      </c>
      <c r="E1115" s="67">
        <v>5</v>
      </c>
      <c r="F1115" s="20"/>
      <c r="G1115" s="18" t="s">
        <v>33</v>
      </c>
      <c r="H1115" s="23">
        <v>288724610</v>
      </c>
      <c r="I1115" s="16" t="s">
        <v>643</v>
      </c>
    </row>
    <row r="1116" spans="1:9" ht="15" thickBot="1" x14ac:dyDescent="0.35">
      <c r="A1116" s="337"/>
      <c r="B1116" s="324"/>
      <c r="C1116" s="67"/>
      <c r="D1116" s="67"/>
      <c r="E1116" s="67"/>
      <c r="F1116" s="20"/>
      <c r="G1116" s="18" t="s">
        <v>35</v>
      </c>
      <c r="H1116" s="23"/>
      <c r="I1116" s="16"/>
    </row>
    <row r="1117" spans="1:9" ht="15" thickBot="1" x14ac:dyDescent="0.35">
      <c r="A1117" s="337"/>
      <c r="B1117" s="324"/>
      <c r="C1117" s="67"/>
      <c r="D1117" s="67"/>
      <c r="E1117" s="67"/>
      <c r="F1117" s="20"/>
      <c r="G1117" s="18" t="s">
        <v>100</v>
      </c>
      <c r="H1117" s="23"/>
      <c r="I1117" s="16"/>
    </row>
    <row r="1118" spans="1:9" ht="15" thickBot="1" x14ac:dyDescent="0.35">
      <c r="A1118" s="337"/>
      <c r="B1118" s="324"/>
      <c r="C1118" s="67"/>
      <c r="D1118" s="67"/>
      <c r="E1118" s="67"/>
      <c r="F1118" s="20"/>
      <c r="G1118" s="18" t="s">
        <v>347</v>
      </c>
      <c r="H1118" s="23"/>
      <c r="I1118" s="16"/>
    </row>
    <row r="1119" spans="1:9" ht="15" thickBot="1" x14ac:dyDescent="0.35">
      <c r="A1119" s="337"/>
      <c r="B1119" s="324"/>
      <c r="C1119" s="67"/>
      <c r="D1119" s="67"/>
      <c r="E1119" s="67"/>
      <c r="F1119" s="20"/>
      <c r="G1119" s="18" t="s">
        <v>36</v>
      </c>
      <c r="H1119" s="24"/>
      <c r="I1119" s="16"/>
    </row>
    <row r="1120" spans="1:9" ht="15" thickBot="1" x14ac:dyDescent="0.35">
      <c r="A1120" s="338"/>
      <c r="B1120" s="325"/>
      <c r="C1120" s="68">
        <f t="shared" ref="C1120:D1120" si="228">SUM(C1115:C1119)</f>
        <v>4</v>
      </c>
      <c r="D1120" s="68">
        <f t="shared" si="228"/>
        <v>4.5</v>
      </c>
      <c r="E1120" s="68">
        <f>SUM(E1115:E1119)</f>
        <v>5</v>
      </c>
      <c r="F1120" s="19"/>
      <c r="G1120" s="10" t="s">
        <v>38</v>
      </c>
      <c r="H1120" s="24"/>
      <c r="I1120" s="16"/>
    </row>
    <row r="1121" spans="1:13" ht="15" customHeight="1" thickBot="1" x14ac:dyDescent="0.35">
      <c r="A1121" s="344" t="s">
        <v>636</v>
      </c>
      <c r="B1121" s="306" t="s">
        <v>382</v>
      </c>
      <c r="C1121" s="102">
        <v>27.9</v>
      </c>
      <c r="D1121" s="111">
        <v>29</v>
      </c>
      <c r="E1121" s="111">
        <v>31</v>
      </c>
      <c r="F1121" s="156"/>
      <c r="G1121" s="102" t="s">
        <v>33</v>
      </c>
      <c r="H1121" s="103">
        <v>288724610</v>
      </c>
      <c r="I1121" s="155">
        <v>0</v>
      </c>
    </row>
    <row r="1122" spans="1:13" ht="15" thickBot="1" x14ac:dyDescent="0.35">
      <c r="A1122" s="345"/>
      <c r="B1122" s="307"/>
      <c r="C1122" s="111"/>
      <c r="D1122" s="111"/>
      <c r="E1122" s="111"/>
      <c r="F1122" s="156"/>
      <c r="G1122" s="102" t="s">
        <v>35</v>
      </c>
      <c r="H1122" s="103"/>
      <c r="I1122" s="155"/>
    </row>
    <row r="1123" spans="1:13" ht="15" thickBot="1" x14ac:dyDescent="0.35">
      <c r="A1123" s="345"/>
      <c r="B1123" s="307"/>
      <c r="C1123" s="111"/>
      <c r="D1123" s="111"/>
      <c r="E1123" s="111"/>
      <c r="F1123" s="156"/>
      <c r="G1123" s="102" t="s">
        <v>100</v>
      </c>
      <c r="H1123" s="103"/>
      <c r="I1123" s="155"/>
    </row>
    <row r="1124" spans="1:13" ht="15" thickBot="1" x14ac:dyDescent="0.35">
      <c r="A1124" s="345"/>
      <c r="B1124" s="307"/>
      <c r="C1124" s="111"/>
      <c r="D1124" s="111"/>
      <c r="E1124" s="111"/>
      <c r="F1124" s="156"/>
      <c r="G1124" s="102" t="s">
        <v>347</v>
      </c>
      <c r="H1124" s="103"/>
      <c r="I1124" s="155"/>
    </row>
    <row r="1125" spans="1:13" ht="15" customHeight="1" thickBot="1" x14ac:dyDescent="0.35">
      <c r="A1125" s="345"/>
      <c r="B1125" s="307"/>
      <c r="C1125" s="111"/>
      <c r="D1125" s="111"/>
      <c r="E1125" s="111"/>
      <c r="F1125" s="156"/>
      <c r="G1125" s="102" t="s">
        <v>36</v>
      </c>
      <c r="H1125" s="105"/>
      <c r="I1125" s="155"/>
    </row>
    <row r="1126" spans="1:13" ht="15" thickBot="1" x14ac:dyDescent="0.35">
      <c r="A1126" s="346"/>
      <c r="B1126" s="308"/>
      <c r="C1126" s="100">
        <f>SUM(C1121:C1125)</f>
        <v>27.9</v>
      </c>
      <c r="D1126" s="100">
        <f t="shared" ref="D1126" si="229">SUM(D1121:D1125)</f>
        <v>29</v>
      </c>
      <c r="E1126" s="100">
        <f>SUM(E1121:E1125)</f>
        <v>31</v>
      </c>
      <c r="F1126" s="157"/>
      <c r="G1126" s="101" t="s">
        <v>38</v>
      </c>
      <c r="H1126" s="105"/>
      <c r="I1126" s="155"/>
    </row>
    <row r="1127" spans="1:13" ht="15" customHeight="1" thickBot="1" x14ac:dyDescent="0.35">
      <c r="A1127" s="336" t="s">
        <v>379</v>
      </c>
      <c r="B1127" s="323" t="s">
        <v>383</v>
      </c>
      <c r="C1127" s="102">
        <v>1124.2</v>
      </c>
      <c r="D1127" s="111">
        <v>980</v>
      </c>
      <c r="E1127" s="111">
        <v>1029</v>
      </c>
      <c r="F1127" s="53"/>
      <c r="G1127" s="102" t="s">
        <v>33</v>
      </c>
      <c r="H1127" s="103">
        <v>288724610</v>
      </c>
      <c r="I1127" s="155" t="s">
        <v>643</v>
      </c>
      <c r="J1127" s="171">
        <f>C966+C974+C980+C988+C996+C1004+C1010+C1019+C1025+C1031+C1037+C1045+C1051+C1057+C1071+C1077+C1083+C1089+C1095+C1101+C1109+C1115+C1127+C1121+C1063</f>
        <v>14198.099999999999</v>
      </c>
      <c r="K1127" s="171">
        <f>D966+D974+D980+D988+D996+D1004+D1010+D1019+D1025+D1031+D1037+D1045+D1051+D1057+D1071+D1077+D1083+D1089+D1095+D1101+D1109+D1115+D1127+D1121</f>
        <v>13912.5</v>
      </c>
      <c r="L1127" s="171">
        <f>E966+E974+E980+E988+E996+E1004+E1010+E1019+E1025+E1031+E1037+E1045+E1051+E1057+E1071+E1077+E1083+E1089+E1095+E1101+E1109+E1115+E1127+E1121</f>
        <v>12506</v>
      </c>
      <c r="M1127" s="138"/>
    </row>
    <row r="1128" spans="1:13" ht="15" thickBot="1" x14ac:dyDescent="0.35">
      <c r="A1128" s="337"/>
      <c r="B1128" s="324"/>
      <c r="C1128" s="102"/>
      <c r="D1128" s="111"/>
      <c r="E1128" s="111"/>
      <c r="F1128" s="53"/>
      <c r="G1128" s="102" t="s">
        <v>35</v>
      </c>
      <c r="H1128" s="103"/>
      <c r="I1128" s="155"/>
      <c r="J1128" s="171">
        <f t="shared" ref="J1128:L1130" si="230">C967+C975+C981+C989+C997+C1005+C1011+C1020+C1026+C1032+C1038+C1046+C1052+C1058+C1072+C1078+C1084+C1090+C1096+C1102+C1110+C1116+C1128</f>
        <v>0</v>
      </c>
      <c r="K1128" s="171">
        <f t="shared" si="230"/>
        <v>0</v>
      </c>
      <c r="L1128" s="171">
        <f t="shared" si="230"/>
        <v>0</v>
      </c>
      <c r="M1128" s="138"/>
    </row>
    <row r="1129" spans="1:13" ht="15" thickBot="1" x14ac:dyDescent="0.35">
      <c r="A1129" s="337"/>
      <c r="B1129" s="324"/>
      <c r="C1129" s="102"/>
      <c r="D1129" s="111"/>
      <c r="E1129" s="111"/>
      <c r="F1129" s="53"/>
      <c r="G1129" s="102" t="s">
        <v>100</v>
      </c>
      <c r="H1129" s="103"/>
      <c r="I1129" s="155"/>
      <c r="J1129" s="171">
        <f t="shared" si="230"/>
        <v>517.6</v>
      </c>
      <c r="K1129" s="171">
        <f t="shared" si="230"/>
        <v>0</v>
      </c>
      <c r="L1129" s="171">
        <f t="shared" si="230"/>
        <v>0</v>
      </c>
      <c r="M1129" s="138"/>
    </row>
    <row r="1130" spans="1:13" ht="15" thickBot="1" x14ac:dyDescent="0.35">
      <c r="A1130" s="337"/>
      <c r="B1130" s="324"/>
      <c r="C1130" s="102"/>
      <c r="D1130" s="111"/>
      <c r="E1130" s="111"/>
      <c r="F1130" s="53"/>
      <c r="G1130" s="102" t="s">
        <v>347</v>
      </c>
      <c r="H1130" s="103"/>
      <c r="I1130" s="155"/>
      <c r="J1130" s="171">
        <f t="shared" si="230"/>
        <v>4725.1000000000004</v>
      </c>
      <c r="K1130" s="171">
        <f t="shared" si="230"/>
        <v>4654</v>
      </c>
      <c r="L1130" s="171">
        <f t="shared" si="230"/>
        <v>4885</v>
      </c>
      <c r="M1130" s="138"/>
    </row>
    <row r="1131" spans="1:13" ht="15" customHeight="1" thickBot="1" x14ac:dyDescent="0.35">
      <c r="A1131" s="337"/>
      <c r="B1131" s="324"/>
      <c r="C1131" s="102"/>
      <c r="D1131" s="111"/>
      <c r="E1131" s="111"/>
      <c r="F1131" s="53"/>
      <c r="G1131" s="102" t="s">
        <v>36</v>
      </c>
      <c r="H1131" s="105"/>
      <c r="I1131" s="155"/>
      <c r="J1131" s="171">
        <f>C970+C978+C984+C992+C1000+C1008+C1014+C1023+C1029+C1035+C1041+C1049+C1055+C1061+C1075+C1081+C1087+C1093+C1099+C1105+C1113+C1119+C1131+C1125</f>
        <v>569.29999999999995</v>
      </c>
      <c r="K1131" s="171">
        <f>D970+D978+D984+D992+D1000+D1008+D1014+D1023+D1029+D1035+D1041+D1049+D1055+D1061+D1075+D1081+D1087+D1093+D1099+D1105+D1113+D1119+D1131+D1125</f>
        <v>0</v>
      </c>
      <c r="L1131" s="171">
        <f>E970+E978+E984+E992+E1000+E1008+E1014+E1023+E1029+E1035+E1041+E1049+E1055+E1061+E1075+E1081+E1087+E1093+E1099+E1105+E1113+E1119+E1131+E1125</f>
        <v>0</v>
      </c>
      <c r="M1131" s="138"/>
    </row>
    <row r="1132" spans="1:13" ht="15" thickBot="1" x14ac:dyDescent="0.35">
      <c r="A1132" s="338"/>
      <c r="B1132" s="325"/>
      <c r="C1132" s="101">
        <f t="shared" ref="C1132" si="231">SUM(C1127:C1131)</f>
        <v>1124.2</v>
      </c>
      <c r="D1132" s="100">
        <f t="shared" ref="D1132" si="232">SUM(D1127:D1131)</f>
        <v>980</v>
      </c>
      <c r="E1132" s="100">
        <f>SUM(E1127:E1131)</f>
        <v>1029</v>
      </c>
      <c r="F1132" s="104"/>
      <c r="G1132" s="101" t="s">
        <v>38</v>
      </c>
      <c r="H1132" s="105"/>
      <c r="I1132" s="155"/>
      <c r="J1132" s="189">
        <f>SUM(J1127:J1131)</f>
        <v>20010.099999999999</v>
      </c>
      <c r="K1132" s="189">
        <f t="shared" ref="K1132:L1132" si="233">SUM(K1127:K1131)</f>
        <v>18566.5</v>
      </c>
      <c r="L1132" s="189">
        <f t="shared" si="233"/>
        <v>17391</v>
      </c>
      <c r="M1132" s="138"/>
    </row>
    <row r="1133" spans="1:13" ht="15" thickBot="1" x14ac:dyDescent="0.35">
      <c r="A1133" s="17"/>
      <c r="B1133" s="21" t="s">
        <v>136</v>
      </c>
      <c r="C1133" s="114"/>
      <c r="D1133" s="114"/>
      <c r="E1133" s="114"/>
      <c r="F1133" s="114"/>
      <c r="G1133" s="101"/>
      <c r="H1133" s="103"/>
      <c r="I1133" s="103"/>
      <c r="J1133" s="138"/>
      <c r="K1133" s="138"/>
    </row>
    <row r="1134" spans="1:13" ht="15" thickBot="1" x14ac:dyDescent="0.35">
      <c r="A1134" s="35"/>
      <c r="B1134" s="36" t="s">
        <v>84</v>
      </c>
      <c r="C1134" s="119">
        <f>C1135-C1131-C1125-C1119-C1113-C1105-C1099-C1093-C1087-C1081-C1075-C1061-C1055-C1049-C1041-C1035-C1029-C1023-C1014-C1008-C1000-C992-C984--C978-C970</f>
        <v>19440.800000000003</v>
      </c>
      <c r="D1134" s="119">
        <f>D1135-D1131-D1125-D1119-D1113-D1105-D1099-D1093-D1087-D1081-D1075-D1061-D1055-D1049-D1041-D1035-D1029-D1023-D1014-D1008-D1000-D992-D984--D978-D970</f>
        <v>18566.5</v>
      </c>
      <c r="E1134" s="119">
        <f>E1135-E1131-E1125-E1119-E1113-E1105-E1099-E1093-E1087-E1081-E1075-E1061-E1055-E1049-E1041-E1035-E1029-E1023-E1014-E1008-E1000-E992-E984--E978-E970</f>
        <v>17391</v>
      </c>
      <c r="F1134" s="121"/>
      <c r="G1134" s="118"/>
      <c r="H1134" s="122"/>
      <c r="I1134" s="123"/>
      <c r="J1134" s="138"/>
      <c r="K1134" s="138"/>
    </row>
    <row r="1135" spans="1:13" ht="15" thickBot="1" x14ac:dyDescent="0.35">
      <c r="A1135" s="40"/>
      <c r="B1135" s="41" t="s">
        <v>493</v>
      </c>
      <c r="C1135" s="126">
        <f>C971+C979+C985+C993+C1001+C1009+C1015+C1024+C1030+C1036+C1042+C1050+C1056+C1062+C1076+C1082+C1088+C1094+C1100+C1106+C1114+C1120+C1132+C1126+C1068</f>
        <v>20010.100000000002</v>
      </c>
      <c r="D1135" s="126">
        <f t="shared" ref="D1135:E1135" si="234">D971+D979+D985+D993+D1001+D1009+D1015+D1024+D1030+D1036+D1042+D1050+D1056+D1062+D1076+D1082+D1088+D1094+D1100+D1106+D1114+D1120+D1132+D1126+D1068</f>
        <v>18566.5</v>
      </c>
      <c r="E1135" s="126">
        <f t="shared" si="234"/>
        <v>17391</v>
      </c>
      <c r="F1135" s="128"/>
      <c r="G1135" s="129"/>
      <c r="H1135" s="130"/>
      <c r="I1135" s="131"/>
      <c r="J1135" s="138"/>
      <c r="K1135" s="138"/>
    </row>
    <row r="1138" spans="1:9" ht="15" customHeight="1" thickBot="1" x14ac:dyDescent="0.35">
      <c r="A1138" s="327" t="s">
        <v>390</v>
      </c>
      <c r="B1138" s="327"/>
      <c r="C1138" s="327"/>
      <c r="D1138" s="327"/>
      <c r="E1138" s="327"/>
      <c r="F1138" s="327"/>
      <c r="G1138" s="327"/>
      <c r="H1138" s="327"/>
      <c r="I1138" s="327"/>
    </row>
    <row r="1139" spans="1:9" ht="46.2" thickBot="1" x14ac:dyDescent="0.35">
      <c r="A1139" s="49" t="s">
        <v>5</v>
      </c>
      <c r="B1139" s="50" t="s">
        <v>230</v>
      </c>
      <c r="C1139" s="50" t="s">
        <v>24</v>
      </c>
      <c r="D1139" s="50" t="s">
        <v>25</v>
      </c>
      <c r="E1139" s="50" t="s">
        <v>26</v>
      </c>
      <c r="F1139" s="50" t="s">
        <v>6</v>
      </c>
      <c r="G1139" s="50" t="s">
        <v>32</v>
      </c>
      <c r="H1139" s="50" t="s">
        <v>27</v>
      </c>
      <c r="I1139" s="50" t="s">
        <v>50</v>
      </c>
    </row>
    <row r="1140" spans="1:9" ht="15" thickBot="1" x14ac:dyDescent="0.35">
      <c r="A1140" s="51">
        <v>1</v>
      </c>
      <c r="B1140" s="52">
        <v>2</v>
      </c>
      <c r="C1140" s="52">
        <v>3</v>
      </c>
      <c r="D1140" s="52">
        <v>4</v>
      </c>
      <c r="E1140" s="52">
        <v>5</v>
      </c>
      <c r="F1140" s="52">
        <v>6</v>
      </c>
      <c r="G1140" s="52">
        <v>7</v>
      </c>
      <c r="H1140" s="52">
        <v>8</v>
      </c>
      <c r="I1140" s="52">
        <v>9</v>
      </c>
    </row>
    <row r="1141" spans="1:9" ht="40.200000000000003" thickBot="1" x14ac:dyDescent="0.35">
      <c r="A1141" s="27" t="s">
        <v>30</v>
      </c>
      <c r="B1141" s="28" t="s">
        <v>115</v>
      </c>
      <c r="C1141" s="29"/>
      <c r="D1141" s="29"/>
      <c r="E1141" s="29"/>
      <c r="F1141" s="30" t="s">
        <v>422</v>
      </c>
      <c r="G1141" s="28"/>
      <c r="H1141" s="29"/>
      <c r="I1141" s="29"/>
    </row>
    <row r="1142" spans="1:9" ht="40.200000000000003" thickBot="1" x14ac:dyDescent="0.35">
      <c r="A1142" s="31" t="s">
        <v>29</v>
      </c>
      <c r="B1142" s="32" t="s">
        <v>391</v>
      </c>
      <c r="C1142" s="33"/>
      <c r="D1142" s="33"/>
      <c r="E1142" s="33"/>
      <c r="F1142" s="34" t="s">
        <v>414</v>
      </c>
      <c r="G1142" s="32"/>
      <c r="H1142" s="33"/>
      <c r="I1142" s="33"/>
    </row>
    <row r="1143" spans="1:9" ht="15" customHeight="1" thickBot="1" x14ac:dyDescent="0.35">
      <c r="A1143" s="326" t="s">
        <v>98</v>
      </c>
      <c r="B1143" s="323" t="s">
        <v>393</v>
      </c>
      <c r="C1143" s="67">
        <v>3</v>
      </c>
      <c r="D1143" s="67">
        <v>3.2</v>
      </c>
      <c r="E1143" s="67">
        <v>3.4</v>
      </c>
      <c r="F1143" s="20" t="s">
        <v>415</v>
      </c>
      <c r="G1143" s="18" t="s">
        <v>33</v>
      </c>
      <c r="H1143" s="23">
        <v>288724610</v>
      </c>
      <c r="I1143" s="16" t="s">
        <v>395</v>
      </c>
    </row>
    <row r="1144" spans="1:9" ht="15" thickBot="1" x14ac:dyDescent="0.35">
      <c r="A1144" s="321"/>
      <c r="B1144" s="324"/>
      <c r="C1144" s="67"/>
      <c r="D1144" s="67"/>
      <c r="E1144" s="67"/>
      <c r="F1144" s="20"/>
      <c r="G1144" s="18" t="s">
        <v>306</v>
      </c>
      <c r="H1144" s="23"/>
      <c r="I1144" s="16"/>
    </row>
    <row r="1145" spans="1:9" ht="15" thickBot="1" x14ac:dyDescent="0.35">
      <c r="A1145" s="321"/>
      <c r="B1145" s="324"/>
      <c r="C1145" s="67"/>
      <c r="D1145" s="67"/>
      <c r="E1145" s="67"/>
      <c r="F1145" s="20"/>
      <c r="G1145" s="18" t="s">
        <v>35</v>
      </c>
      <c r="H1145" s="23"/>
      <c r="I1145" s="16"/>
    </row>
    <row r="1146" spans="1:9" ht="15" thickBot="1" x14ac:dyDescent="0.35">
      <c r="A1146" s="321"/>
      <c r="B1146" s="324"/>
      <c r="C1146" s="67"/>
      <c r="D1146" s="67"/>
      <c r="E1146" s="67"/>
      <c r="F1146" s="20"/>
      <c r="G1146" s="18" t="s">
        <v>34</v>
      </c>
      <c r="H1146" s="23"/>
      <c r="I1146" s="16"/>
    </row>
    <row r="1147" spans="1:9" ht="15" thickBot="1" x14ac:dyDescent="0.35">
      <c r="A1147" s="321"/>
      <c r="B1147" s="324"/>
      <c r="C1147" s="67"/>
      <c r="D1147" s="67"/>
      <c r="E1147" s="67"/>
      <c r="F1147" s="20"/>
      <c r="G1147" s="18" t="s">
        <v>36</v>
      </c>
      <c r="H1147" s="24"/>
      <c r="I1147" s="16"/>
    </row>
    <row r="1148" spans="1:9" ht="15" thickBot="1" x14ac:dyDescent="0.35">
      <c r="A1148" s="322"/>
      <c r="B1148" s="325"/>
      <c r="C1148" s="68">
        <f t="shared" ref="C1148:D1148" si="235">SUM(C1143:C1147)</f>
        <v>3</v>
      </c>
      <c r="D1148" s="68">
        <f t="shared" si="235"/>
        <v>3.2</v>
      </c>
      <c r="E1148" s="68">
        <f>SUM(E1143:E1147)</f>
        <v>3.4</v>
      </c>
      <c r="F1148" s="19"/>
      <c r="G1148" s="10" t="s">
        <v>38</v>
      </c>
      <c r="H1148" s="24"/>
      <c r="I1148" s="16"/>
    </row>
    <row r="1149" spans="1:9" ht="15" customHeight="1" thickBot="1" x14ac:dyDescent="0.35">
      <c r="A1149" s="326" t="s">
        <v>40</v>
      </c>
      <c r="B1149" s="323" t="s">
        <v>394</v>
      </c>
      <c r="C1149" s="230">
        <v>36</v>
      </c>
      <c r="D1149" s="67">
        <v>42</v>
      </c>
      <c r="E1149" s="67">
        <v>44</v>
      </c>
      <c r="F1149" s="20" t="s">
        <v>416</v>
      </c>
      <c r="G1149" s="18" t="s">
        <v>33</v>
      </c>
      <c r="H1149" s="23">
        <v>288724610</v>
      </c>
      <c r="I1149" s="16" t="s">
        <v>395</v>
      </c>
    </row>
    <row r="1150" spans="1:9" ht="15" thickBot="1" x14ac:dyDescent="0.35">
      <c r="A1150" s="321"/>
      <c r="B1150" s="324"/>
      <c r="C1150" s="67"/>
      <c r="D1150" s="67"/>
      <c r="E1150" s="67"/>
      <c r="F1150" s="20"/>
      <c r="G1150" s="18" t="s">
        <v>306</v>
      </c>
      <c r="H1150" s="23"/>
      <c r="I1150" s="16"/>
    </row>
    <row r="1151" spans="1:9" ht="15" thickBot="1" x14ac:dyDescent="0.35">
      <c r="A1151" s="321"/>
      <c r="B1151" s="324"/>
      <c r="C1151" s="67"/>
      <c r="D1151" s="67"/>
      <c r="E1151" s="67"/>
      <c r="F1151" s="20"/>
      <c r="G1151" s="18" t="s">
        <v>35</v>
      </c>
      <c r="H1151" s="23"/>
      <c r="I1151" s="16"/>
    </row>
    <row r="1152" spans="1:9" ht="15" thickBot="1" x14ac:dyDescent="0.35">
      <c r="A1152" s="321"/>
      <c r="B1152" s="324"/>
      <c r="C1152" s="67"/>
      <c r="D1152" s="67"/>
      <c r="E1152" s="67"/>
      <c r="F1152" s="20"/>
      <c r="G1152" s="18" t="s">
        <v>34</v>
      </c>
      <c r="H1152" s="23"/>
      <c r="I1152" s="16"/>
    </row>
    <row r="1153" spans="1:9" ht="15" thickBot="1" x14ac:dyDescent="0.35">
      <c r="A1153" s="321"/>
      <c r="B1153" s="324"/>
      <c r="C1153" s="67"/>
      <c r="D1153" s="67"/>
      <c r="E1153" s="67"/>
      <c r="F1153" s="20"/>
      <c r="G1153" s="18" t="s">
        <v>36</v>
      </c>
      <c r="H1153" s="24"/>
      <c r="I1153" s="16"/>
    </row>
    <row r="1154" spans="1:9" ht="15" thickBot="1" x14ac:dyDescent="0.35">
      <c r="A1154" s="322"/>
      <c r="B1154" s="325"/>
      <c r="C1154" s="68">
        <f t="shared" ref="C1154:D1154" si="236">SUM(C1149:C1153)</f>
        <v>36</v>
      </c>
      <c r="D1154" s="68">
        <f t="shared" si="236"/>
        <v>42</v>
      </c>
      <c r="E1154" s="68">
        <f>SUM(E1149:E1153)</f>
        <v>44</v>
      </c>
      <c r="F1154" s="19"/>
      <c r="G1154" s="10" t="s">
        <v>38</v>
      </c>
      <c r="H1154" s="24"/>
      <c r="I1154" s="16"/>
    </row>
    <row r="1155" spans="1:9" ht="15" customHeight="1" thickBot="1" x14ac:dyDescent="0.35">
      <c r="A1155" s="326" t="s">
        <v>42</v>
      </c>
      <c r="B1155" s="306" t="s">
        <v>396</v>
      </c>
      <c r="C1155" s="230">
        <v>169</v>
      </c>
      <c r="D1155" s="111">
        <v>137</v>
      </c>
      <c r="E1155" s="111">
        <v>144</v>
      </c>
      <c r="F1155" s="53" t="s">
        <v>417</v>
      </c>
      <c r="G1155" s="102" t="s">
        <v>33</v>
      </c>
      <c r="H1155" s="23">
        <v>288724610</v>
      </c>
      <c r="I1155" s="16" t="s">
        <v>395</v>
      </c>
    </row>
    <row r="1156" spans="1:9" ht="15" thickBot="1" x14ac:dyDescent="0.35">
      <c r="A1156" s="321"/>
      <c r="B1156" s="307"/>
      <c r="C1156" s="111"/>
      <c r="D1156" s="111"/>
      <c r="E1156" s="111"/>
      <c r="F1156" s="53"/>
      <c r="G1156" s="102" t="s">
        <v>306</v>
      </c>
      <c r="H1156" s="23"/>
      <c r="I1156" s="16"/>
    </row>
    <row r="1157" spans="1:9" ht="15" thickBot="1" x14ac:dyDescent="0.35">
      <c r="A1157" s="321"/>
      <c r="B1157" s="307"/>
      <c r="C1157" s="111"/>
      <c r="D1157" s="111"/>
      <c r="E1157" s="111"/>
      <c r="F1157" s="53"/>
      <c r="G1157" s="102" t="s">
        <v>35</v>
      </c>
      <c r="H1157" s="23"/>
      <c r="I1157" s="16"/>
    </row>
    <row r="1158" spans="1:9" ht="15" thickBot="1" x14ac:dyDescent="0.35">
      <c r="A1158" s="321"/>
      <c r="B1158" s="307"/>
      <c r="C1158" s="111"/>
      <c r="D1158" s="111"/>
      <c r="E1158" s="111"/>
      <c r="F1158" s="53"/>
      <c r="G1158" s="102" t="s">
        <v>34</v>
      </c>
      <c r="H1158" s="23"/>
      <c r="I1158" s="16"/>
    </row>
    <row r="1159" spans="1:9" ht="15" thickBot="1" x14ac:dyDescent="0.35">
      <c r="A1159" s="321"/>
      <c r="B1159" s="307"/>
      <c r="C1159" s="111"/>
      <c r="D1159" s="111"/>
      <c r="E1159" s="111"/>
      <c r="F1159" s="53"/>
      <c r="G1159" s="102" t="s">
        <v>36</v>
      </c>
      <c r="H1159" s="24"/>
      <c r="I1159" s="16"/>
    </row>
    <row r="1160" spans="1:9" ht="19.8" customHeight="1" thickBot="1" x14ac:dyDescent="0.35">
      <c r="A1160" s="322"/>
      <c r="B1160" s="308"/>
      <c r="C1160" s="100">
        <f t="shared" ref="C1160:D1160" si="237">SUM(C1155:C1159)</f>
        <v>169</v>
      </c>
      <c r="D1160" s="100">
        <f t="shared" si="237"/>
        <v>137</v>
      </c>
      <c r="E1160" s="100">
        <f>SUM(E1155:E1159)</f>
        <v>144</v>
      </c>
      <c r="F1160" s="104"/>
      <c r="G1160" s="101" t="s">
        <v>38</v>
      </c>
      <c r="H1160" s="24"/>
      <c r="I1160" s="16"/>
    </row>
    <row r="1161" spans="1:9" ht="15" customHeight="1" thickBot="1" x14ac:dyDescent="0.35">
      <c r="A1161" s="326" t="s">
        <v>44</v>
      </c>
      <c r="B1161" s="306" t="s">
        <v>397</v>
      </c>
      <c r="C1161" s="111">
        <v>1304.5</v>
      </c>
      <c r="D1161" s="111">
        <v>1370</v>
      </c>
      <c r="E1161" s="111">
        <v>1438</v>
      </c>
      <c r="F1161" s="53"/>
      <c r="G1161" s="102" t="s">
        <v>33</v>
      </c>
      <c r="H1161" s="23">
        <v>190431250</v>
      </c>
      <c r="I1161" s="16" t="s">
        <v>395</v>
      </c>
    </row>
    <row r="1162" spans="1:9" ht="15" thickBot="1" x14ac:dyDescent="0.35">
      <c r="A1162" s="321"/>
      <c r="B1162" s="307"/>
      <c r="C1162" s="111">
        <v>3</v>
      </c>
      <c r="D1162" s="111">
        <v>3.2</v>
      </c>
      <c r="E1162" s="111">
        <v>3.4</v>
      </c>
      <c r="F1162" s="53"/>
      <c r="G1162" s="102" t="s">
        <v>306</v>
      </c>
      <c r="H1162" s="23"/>
      <c r="I1162" s="16"/>
    </row>
    <row r="1163" spans="1:9" ht="15" thickBot="1" x14ac:dyDescent="0.35">
      <c r="A1163" s="321"/>
      <c r="B1163" s="307"/>
      <c r="C1163" s="111">
        <v>35.799999999999997</v>
      </c>
      <c r="D1163" s="111">
        <v>37.6</v>
      </c>
      <c r="E1163" s="111">
        <v>39.5</v>
      </c>
      <c r="F1163" s="53"/>
      <c r="G1163" s="102" t="s">
        <v>35</v>
      </c>
      <c r="H1163" s="23"/>
      <c r="I1163" s="16"/>
    </row>
    <row r="1164" spans="1:9" ht="15" thickBot="1" x14ac:dyDescent="0.35">
      <c r="A1164" s="321"/>
      <c r="B1164" s="307"/>
      <c r="C1164" s="111"/>
      <c r="D1164" s="111"/>
      <c r="E1164" s="111"/>
      <c r="F1164" s="53"/>
      <c r="G1164" s="102" t="s">
        <v>34</v>
      </c>
      <c r="H1164" s="23"/>
      <c r="I1164" s="16"/>
    </row>
    <row r="1165" spans="1:9" ht="15" thickBot="1" x14ac:dyDescent="0.35">
      <c r="A1165" s="321"/>
      <c r="B1165" s="307"/>
      <c r="C1165" s="111">
        <v>4.0999999999999996</v>
      </c>
      <c r="D1165" s="111"/>
      <c r="E1165" s="111"/>
      <c r="F1165" s="53"/>
      <c r="G1165" s="102" t="s">
        <v>36</v>
      </c>
      <c r="H1165" s="24"/>
      <c r="I1165" s="16"/>
    </row>
    <row r="1166" spans="1:9" ht="24.6" customHeight="1" thickBot="1" x14ac:dyDescent="0.35">
      <c r="A1166" s="322"/>
      <c r="B1166" s="308"/>
      <c r="C1166" s="100">
        <f t="shared" ref="C1166:D1166" si="238">SUM(C1161:C1165)</f>
        <v>1347.3999999999999</v>
      </c>
      <c r="D1166" s="100">
        <f t="shared" si="238"/>
        <v>1410.8</v>
      </c>
      <c r="E1166" s="100">
        <f>SUM(E1161:E1165)</f>
        <v>1480.9</v>
      </c>
      <c r="F1166" s="104"/>
      <c r="G1166" s="101" t="s">
        <v>38</v>
      </c>
      <c r="H1166" s="24"/>
      <c r="I1166" s="16"/>
    </row>
    <row r="1167" spans="1:9" ht="15" customHeight="1" thickBot="1" x14ac:dyDescent="0.35">
      <c r="A1167" s="326" t="s">
        <v>45</v>
      </c>
      <c r="B1167" s="306" t="s">
        <v>398</v>
      </c>
      <c r="C1167" s="111">
        <v>778.6</v>
      </c>
      <c r="D1167" s="111">
        <v>817</v>
      </c>
      <c r="E1167" s="111">
        <v>858</v>
      </c>
      <c r="F1167" s="53"/>
      <c r="G1167" s="102" t="s">
        <v>33</v>
      </c>
      <c r="H1167" s="23">
        <v>190431446</v>
      </c>
      <c r="I1167" s="16" t="s">
        <v>395</v>
      </c>
    </row>
    <row r="1168" spans="1:9" ht="15" thickBot="1" x14ac:dyDescent="0.35">
      <c r="A1168" s="321"/>
      <c r="B1168" s="307"/>
      <c r="C1168" s="111">
        <v>15</v>
      </c>
      <c r="D1168" s="111">
        <v>16</v>
      </c>
      <c r="E1168" s="111">
        <v>17</v>
      </c>
      <c r="F1168" s="53"/>
      <c r="G1168" s="102" t="s">
        <v>306</v>
      </c>
      <c r="H1168" s="103"/>
      <c r="I1168" s="155"/>
    </row>
    <row r="1169" spans="1:9" ht="15" thickBot="1" x14ac:dyDescent="0.35">
      <c r="A1169" s="321"/>
      <c r="B1169" s="307"/>
      <c r="C1169" s="111"/>
      <c r="D1169" s="111"/>
      <c r="E1169" s="111"/>
      <c r="F1169" s="53"/>
      <c r="G1169" s="102" t="s">
        <v>35</v>
      </c>
      <c r="H1169" s="103"/>
      <c r="I1169" s="155"/>
    </row>
    <row r="1170" spans="1:9" ht="15" thickBot="1" x14ac:dyDescent="0.35">
      <c r="A1170" s="321"/>
      <c r="B1170" s="307"/>
      <c r="C1170" s="111">
        <v>61.7</v>
      </c>
      <c r="D1170" s="111"/>
      <c r="E1170" s="111"/>
      <c r="F1170" s="53"/>
      <c r="G1170" s="102" t="s">
        <v>34</v>
      </c>
      <c r="H1170" s="103"/>
      <c r="I1170" s="155"/>
    </row>
    <row r="1171" spans="1:9" ht="15" thickBot="1" x14ac:dyDescent="0.35">
      <c r="A1171" s="321"/>
      <c r="B1171" s="307"/>
      <c r="C1171" s="111"/>
      <c r="D1171" s="111"/>
      <c r="E1171" s="111"/>
      <c r="F1171" s="53"/>
      <c r="G1171" s="102" t="s">
        <v>36</v>
      </c>
      <c r="H1171" s="105"/>
      <c r="I1171" s="155"/>
    </row>
    <row r="1172" spans="1:9" ht="33" customHeight="1" thickBot="1" x14ac:dyDescent="0.35">
      <c r="A1172" s="322"/>
      <c r="B1172" s="308"/>
      <c r="C1172" s="100">
        <f t="shared" ref="C1172:D1172" si="239">SUM(C1167:C1171)</f>
        <v>855.30000000000007</v>
      </c>
      <c r="D1172" s="100">
        <f t="shared" si="239"/>
        <v>833</v>
      </c>
      <c r="E1172" s="100">
        <f>SUM(E1167:E1171)</f>
        <v>875</v>
      </c>
      <c r="F1172" s="104"/>
      <c r="G1172" s="101" t="s">
        <v>38</v>
      </c>
      <c r="H1172" s="105"/>
      <c r="I1172" s="155"/>
    </row>
    <row r="1173" spans="1:9" ht="15" thickBot="1" x14ac:dyDescent="0.35">
      <c r="A1173" s="326" t="s">
        <v>47</v>
      </c>
      <c r="B1173" s="323" t="s">
        <v>399</v>
      </c>
      <c r="C1173" s="111">
        <v>390.4</v>
      </c>
      <c r="D1173" s="111">
        <v>410</v>
      </c>
      <c r="E1173" s="111">
        <v>430</v>
      </c>
      <c r="F1173" s="53"/>
      <c r="G1173" s="102" t="s">
        <v>33</v>
      </c>
      <c r="H1173" s="103">
        <v>302477544</v>
      </c>
      <c r="I1173" s="155" t="s">
        <v>400</v>
      </c>
    </row>
    <row r="1174" spans="1:9" ht="15" thickBot="1" x14ac:dyDescent="0.35">
      <c r="A1174" s="321"/>
      <c r="B1174" s="324"/>
      <c r="C1174" s="111">
        <v>13</v>
      </c>
      <c r="D1174" s="111">
        <v>14</v>
      </c>
      <c r="E1174" s="111">
        <v>15</v>
      </c>
      <c r="F1174" s="53"/>
      <c r="G1174" s="102" t="s">
        <v>306</v>
      </c>
      <c r="H1174" s="103"/>
      <c r="I1174" s="155"/>
    </row>
    <row r="1175" spans="1:9" ht="15" thickBot="1" x14ac:dyDescent="0.35">
      <c r="A1175" s="321"/>
      <c r="B1175" s="324"/>
      <c r="C1175" s="111"/>
      <c r="D1175" s="111"/>
      <c r="E1175" s="111"/>
      <c r="F1175" s="53"/>
      <c r="G1175" s="102" t="s">
        <v>35</v>
      </c>
      <c r="H1175" s="103"/>
      <c r="I1175" s="155"/>
    </row>
    <row r="1176" spans="1:9" ht="15" customHeight="1" thickBot="1" x14ac:dyDescent="0.35">
      <c r="A1176" s="321"/>
      <c r="B1176" s="324"/>
      <c r="C1176" s="111">
        <v>22.6</v>
      </c>
      <c r="D1176" s="111"/>
      <c r="E1176" s="111"/>
      <c r="F1176" s="53"/>
      <c r="G1176" s="102" t="s">
        <v>34</v>
      </c>
      <c r="H1176" s="103"/>
      <c r="I1176" s="155"/>
    </row>
    <row r="1177" spans="1:9" ht="15" thickBot="1" x14ac:dyDescent="0.35">
      <c r="A1177" s="321"/>
      <c r="B1177" s="324"/>
      <c r="C1177" s="111">
        <v>6.2</v>
      </c>
      <c r="D1177" s="111"/>
      <c r="E1177" s="111"/>
      <c r="F1177" s="53"/>
      <c r="G1177" s="102" t="s">
        <v>36</v>
      </c>
      <c r="H1177" s="105"/>
      <c r="I1177" s="155"/>
    </row>
    <row r="1178" spans="1:9" ht="34.799999999999997" customHeight="1" thickBot="1" x14ac:dyDescent="0.35">
      <c r="A1178" s="322"/>
      <c r="B1178" s="325"/>
      <c r="C1178" s="100">
        <f t="shared" ref="C1178:D1178" si="240">SUM(C1173:C1177)</f>
        <v>432.2</v>
      </c>
      <c r="D1178" s="100">
        <f t="shared" si="240"/>
        <v>424</v>
      </c>
      <c r="E1178" s="100">
        <f>SUM(E1173:E1177)</f>
        <v>445</v>
      </c>
      <c r="F1178" s="104"/>
      <c r="G1178" s="101" t="s">
        <v>38</v>
      </c>
      <c r="H1178" s="105"/>
      <c r="I1178" s="155"/>
    </row>
    <row r="1179" spans="1:9" ht="15" thickBot="1" x14ac:dyDescent="0.35">
      <c r="A1179" s="326" t="s">
        <v>49</v>
      </c>
      <c r="B1179" s="323" t="s">
        <v>401</v>
      </c>
      <c r="C1179" s="67">
        <v>1414.5</v>
      </c>
      <c r="D1179" s="67">
        <v>1485</v>
      </c>
      <c r="E1179" s="67">
        <v>1559</v>
      </c>
      <c r="F1179" s="20"/>
      <c r="G1179" s="18" t="s">
        <v>33</v>
      </c>
      <c r="H1179" s="23">
        <v>304929400</v>
      </c>
      <c r="I1179" s="16" t="s">
        <v>395</v>
      </c>
    </row>
    <row r="1180" spans="1:9" ht="15" thickBot="1" x14ac:dyDescent="0.35">
      <c r="A1180" s="321"/>
      <c r="B1180" s="324"/>
      <c r="C1180" s="111">
        <v>270</v>
      </c>
      <c r="D1180" s="111">
        <v>8.4</v>
      </c>
      <c r="E1180" s="111">
        <v>9</v>
      </c>
      <c r="F1180" s="53"/>
      <c r="G1180" s="102" t="s">
        <v>306</v>
      </c>
      <c r="H1180" s="103"/>
      <c r="I1180" s="16"/>
    </row>
    <row r="1181" spans="1:9" ht="15" thickBot="1" x14ac:dyDescent="0.35">
      <c r="A1181" s="321"/>
      <c r="B1181" s="324"/>
      <c r="C1181" s="111"/>
      <c r="D1181" s="111"/>
      <c r="E1181" s="111"/>
      <c r="F1181" s="53"/>
      <c r="G1181" s="102" t="s">
        <v>35</v>
      </c>
      <c r="H1181" s="103"/>
      <c r="I1181" s="16"/>
    </row>
    <row r="1182" spans="1:9" ht="15" customHeight="1" thickBot="1" x14ac:dyDescent="0.35">
      <c r="A1182" s="321"/>
      <c r="B1182" s="324"/>
      <c r="C1182" s="111"/>
      <c r="D1182" s="111"/>
      <c r="E1182" s="111"/>
      <c r="F1182" s="53"/>
      <c r="G1182" s="102" t="s">
        <v>34</v>
      </c>
      <c r="H1182" s="103"/>
      <c r="I1182" s="16"/>
    </row>
    <row r="1183" spans="1:9" ht="15" thickBot="1" x14ac:dyDescent="0.35">
      <c r="A1183" s="321"/>
      <c r="B1183" s="324"/>
      <c r="C1183" s="67">
        <v>2</v>
      </c>
      <c r="D1183" s="67"/>
      <c r="E1183" s="67"/>
      <c r="F1183" s="20"/>
      <c r="G1183" s="18" t="s">
        <v>36</v>
      </c>
      <c r="H1183" s="24"/>
      <c r="I1183" s="16"/>
    </row>
    <row r="1184" spans="1:9" ht="24" customHeight="1" thickBot="1" x14ac:dyDescent="0.35">
      <c r="A1184" s="322"/>
      <c r="B1184" s="325"/>
      <c r="C1184" s="68">
        <f t="shared" ref="C1184:D1184" si="241">SUM(C1179:C1183)</f>
        <v>1686.5</v>
      </c>
      <c r="D1184" s="68">
        <f t="shared" si="241"/>
        <v>1493.4</v>
      </c>
      <c r="E1184" s="68">
        <f>SUM(E1179:E1183)</f>
        <v>1568</v>
      </c>
      <c r="F1184" s="19"/>
      <c r="G1184" s="10" t="s">
        <v>38</v>
      </c>
      <c r="H1184" s="24"/>
      <c r="I1184" s="16"/>
    </row>
    <row r="1185" spans="1:9" ht="15" thickBot="1" x14ac:dyDescent="0.35">
      <c r="A1185" s="326" t="s">
        <v>336</v>
      </c>
      <c r="B1185" s="323" t="s">
        <v>632</v>
      </c>
      <c r="C1185" s="67">
        <v>1274.9000000000001</v>
      </c>
      <c r="D1185" s="67">
        <v>1339</v>
      </c>
      <c r="E1185" s="67">
        <v>1406</v>
      </c>
      <c r="F1185" s="20"/>
      <c r="G1185" s="18" t="s">
        <v>33</v>
      </c>
      <c r="H1185" s="23">
        <v>193278297</v>
      </c>
      <c r="I1185" s="16" t="s">
        <v>395</v>
      </c>
    </row>
    <row r="1186" spans="1:9" ht="15" thickBot="1" x14ac:dyDescent="0.35">
      <c r="A1186" s="321"/>
      <c r="B1186" s="324"/>
      <c r="C1186" s="67">
        <v>148</v>
      </c>
      <c r="D1186" s="67">
        <v>155</v>
      </c>
      <c r="E1186" s="67">
        <v>163</v>
      </c>
      <c r="F1186" s="20"/>
      <c r="G1186" s="18" t="s">
        <v>306</v>
      </c>
      <c r="H1186" s="23"/>
      <c r="I1186" s="16"/>
    </row>
    <row r="1187" spans="1:9" ht="15" thickBot="1" x14ac:dyDescent="0.35">
      <c r="A1187" s="321"/>
      <c r="B1187" s="324"/>
      <c r="C1187" s="67"/>
      <c r="D1187" s="67"/>
      <c r="E1187" s="67"/>
      <c r="F1187" s="20"/>
      <c r="G1187" s="18" t="s">
        <v>35</v>
      </c>
      <c r="H1187" s="23"/>
      <c r="I1187" s="16"/>
    </row>
    <row r="1188" spans="1:9" ht="15" customHeight="1" thickBot="1" x14ac:dyDescent="0.35">
      <c r="A1188" s="321"/>
      <c r="B1188" s="324"/>
      <c r="C1188" s="67"/>
      <c r="D1188" s="67"/>
      <c r="E1188" s="67"/>
      <c r="F1188" s="20"/>
      <c r="G1188" s="18" t="s">
        <v>34</v>
      </c>
      <c r="H1188" s="23"/>
      <c r="I1188" s="16"/>
    </row>
    <row r="1189" spans="1:9" ht="15" thickBot="1" x14ac:dyDescent="0.35">
      <c r="A1189" s="321"/>
      <c r="B1189" s="324"/>
      <c r="C1189" s="67">
        <v>85.7</v>
      </c>
      <c r="D1189" s="67"/>
      <c r="E1189" s="67"/>
      <c r="F1189" s="20"/>
      <c r="G1189" s="18" t="s">
        <v>36</v>
      </c>
      <c r="H1189" s="24"/>
      <c r="I1189" s="16"/>
    </row>
    <row r="1190" spans="1:9" ht="15" thickBot="1" x14ac:dyDescent="0.35">
      <c r="A1190" s="322"/>
      <c r="B1190" s="325"/>
      <c r="C1190" s="68">
        <f t="shared" ref="C1190:D1190" si="242">SUM(C1185:C1189)</f>
        <v>1508.6000000000001</v>
      </c>
      <c r="D1190" s="68">
        <f t="shared" si="242"/>
        <v>1494</v>
      </c>
      <c r="E1190" s="68">
        <f>SUM(E1185:E1189)</f>
        <v>1569</v>
      </c>
      <c r="F1190" s="19"/>
      <c r="G1190" s="10" t="s">
        <v>38</v>
      </c>
      <c r="H1190" s="24"/>
      <c r="I1190" s="16"/>
    </row>
    <row r="1191" spans="1:9" ht="15" thickBot="1" x14ac:dyDescent="0.35">
      <c r="A1191" s="326" t="s">
        <v>392</v>
      </c>
      <c r="B1191" s="323" t="s">
        <v>402</v>
      </c>
      <c r="C1191" s="67">
        <v>362.1</v>
      </c>
      <c r="D1191" s="67">
        <v>380</v>
      </c>
      <c r="E1191" s="67">
        <v>399</v>
      </c>
      <c r="F1191" s="20"/>
      <c r="G1191" s="18" t="s">
        <v>33</v>
      </c>
      <c r="H1191" s="23">
        <v>148504349</v>
      </c>
      <c r="I1191" s="16" t="s">
        <v>395</v>
      </c>
    </row>
    <row r="1192" spans="1:9" ht="15" thickBot="1" x14ac:dyDescent="0.35">
      <c r="A1192" s="321"/>
      <c r="B1192" s="324"/>
      <c r="C1192" s="67">
        <v>84</v>
      </c>
      <c r="D1192" s="67">
        <v>88</v>
      </c>
      <c r="E1192" s="67">
        <v>93</v>
      </c>
      <c r="F1192" s="20"/>
      <c r="G1192" s="18" t="s">
        <v>306</v>
      </c>
      <c r="H1192" s="23"/>
      <c r="I1192" s="16"/>
    </row>
    <row r="1193" spans="1:9" ht="15" thickBot="1" x14ac:dyDescent="0.35">
      <c r="A1193" s="321"/>
      <c r="B1193" s="324"/>
      <c r="C1193" s="67"/>
      <c r="D1193" s="67"/>
      <c r="E1193" s="67"/>
      <c r="F1193" s="20"/>
      <c r="G1193" s="18" t="s">
        <v>35</v>
      </c>
      <c r="H1193" s="23"/>
      <c r="I1193" s="16"/>
    </row>
    <row r="1194" spans="1:9" ht="15" customHeight="1" thickBot="1" x14ac:dyDescent="0.35">
      <c r="A1194" s="321"/>
      <c r="B1194" s="324"/>
      <c r="C1194" s="67"/>
      <c r="D1194" s="67"/>
      <c r="E1194" s="67"/>
      <c r="F1194" s="20"/>
      <c r="G1194" s="18" t="s">
        <v>34</v>
      </c>
      <c r="H1194" s="23"/>
      <c r="I1194" s="16"/>
    </row>
    <row r="1195" spans="1:9" ht="15" thickBot="1" x14ac:dyDescent="0.35">
      <c r="A1195" s="321"/>
      <c r="B1195" s="324"/>
      <c r="C1195" s="67">
        <v>57.6</v>
      </c>
      <c r="D1195" s="67"/>
      <c r="E1195" s="67"/>
      <c r="F1195" s="20"/>
      <c r="G1195" s="18" t="s">
        <v>36</v>
      </c>
      <c r="H1195" s="24"/>
      <c r="I1195" s="16"/>
    </row>
    <row r="1196" spans="1:9" ht="15" thickBot="1" x14ac:dyDescent="0.35">
      <c r="A1196" s="322"/>
      <c r="B1196" s="325"/>
      <c r="C1196" s="68">
        <f t="shared" ref="C1196:D1196" si="243">SUM(C1191:C1195)</f>
        <v>503.70000000000005</v>
      </c>
      <c r="D1196" s="68">
        <f t="shared" si="243"/>
        <v>468</v>
      </c>
      <c r="E1196" s="68">
        <f>SUM(E1191:E1195)</f>
        <v>492</v>
      </c>
      <c r="F1196" s="19"/>
      <c r="G1196" s="10" t="s">
        <v>38</v>
      </c>
      <c r="H1196" s="24"/>
      <c r="I1196" s="16"/>
    </row>
    <row r="1197" spans="1:9" ht="27" thickBot="1" x14ac:dyDescent="0.35">
      <c r="A1197" s="27" t="s">
        <v>30</v>
      </c>
      <c r="B1197" s="28" t="s">
        <v>115</v>
      </c>
      <c r="C1197" s="29"/>
      <c r="D1197" s="29"/>
      <c r="E1197" s="29"/>
      <c r="F1197" s="30" t="s">
        <v>323</v>
      </c>
      <c r="G1197" s="28"/>
      <c r="H1197" s="29"/>
      <c r="I1197" s="29"/>
    </row>
    <row r="1198" spans="1:9" ht="27" thickBot="1" x14ac:dyDescent="0.35">
      <c r="A1198" s="31" t="s">
        <v>51</v>
      </c>
      <c r="B1198" s="32" t="s">
        <v>403</v>
      </c>
      <c r="C1198" s="33"/>
      <c r="D1198" s="33"/>
      <c r="E1198" s="33"/>
      <c r="F1198" s="34" t="s">
        <v>418</v>
      </c>
      <c r="G1198" s="32"/>
      <c r="H1198" s="33"/>
      <c r="I1198" s="33"/>
    </row>
    <row r="1199" spans="1:9" ht="15" thickBot="1" x14ac:dyDescent="0.35">
      <c r="A1199" s="326" t="s">
        <v>54</v>
      </c>
      <c r="B1199" s="323" t="s">
        <v>404</v>
      </c>
      <c r="C1199" s="67">
        <v>23</v>
      </c>
      <c r="D1199" s="67">
        <v>24</v>
      </c>
      <c r="E1199" s="67">
        <v>25</v>
      </c>
      <c r="F1199" s="20" t="s">
        <v>419</v>
      </c>
      <c r="G1199" s="18" t="s">
        <v>33</v>
      </c>
      <c r="H1199" s="23">
        <v>288724610</v>
      </c>
      <c r="I1199" s="16" t="s">
        <v>395</v>
      </c>
    </row>
    <row r="1200" spans="1:9" ht="15" thickBot="1" x14ac:dyDescent="0.35">
      <c r="A1200" s="321"/>
      <c r="B1200" s="324"/>
      <c r="C1200" s="67"/>
      <c r="D1200" s="67"/>
      <c r="E1200" s="67"/>
      <c r="F1200" s="20"/>
      <c r="G1200" s="18" t="s">
        <v>306</v>
      </c>
      <c r="H1200" s="23"/>
      <c r="I1200" s="16"/>
    </row>
    <row r="1201" spans="1:9" ht="15" thickBot="1" x14ac:dyDescent="0.35">
      <c r="A1201" s="321"/>
      <c r="B1201" s="324"/>
      <c r="C1201" s="67"/>
      <c r="D1201" s="67"/>
      <c r="E1201" s="67"/>
      <c r="F1201" s="20"/>
      <c r="G1201" s="18" t="s">
        <v>35</v>
      </c>
      <c r="H1201" s="23"/>
      <c r="I1201" s="16"/>
    </row>
    <row r="1202" spans="1:9" ht="15" thickBot="1" x14ac:dyDescent="0.35">
      <c r="A1202" s="321"/>
      <c r="B1202" s="324"/>
      <c r="C1202" s="67"/>
      <c r="D1202" s="67"/>
      <c r="E1202" s="67"/>
      <c r="F1202" s="20"/>
      <c r="G1202" s="18" t="s">
        <v>34</v>
      </c>
      <c r="H1202" s="23"/>
      <c r="I1202" s="16"/>
    </row>
    <row r="1203" spans="1:9" ht="15" thickBot="1" x14ac:dyDescent="0.35">
      <c r="A1203" s="321"/>
      <c r="B1203" s="324"/>
      <c r="C1203" s="67"/>
      <c r="D1203" s="67"/>
      <c r="E1203" s="67"/>
      <c r="F1203" s="20"/>
      <c r="G1203" s="18" t="s">
        <v>36</v>
      </c>
      <c r="H1203" s="24"/>
      <c r="I1203" s="16"/>
    </row>
    <row r="1204" spans="1:9" ht="15" thickBot="1" x14ac:dyDescent="0.35">
      <c r="A1204" s="322"/>
      <c r="B1204" s="325"/>
      <c r="C1204" s="68">
        <f t="shared" ref="C1204:D1204" si="244">SUM(C1199:C1203)</f>
        <v>23</v>
      </c>
      <c r="D1204" s="68">
        <f t="shared" si="244"/>
        <v>24</v>
      </c>
      <c r="E1204" s="68">
        <f>SUM(E1199:E1203)</f>
        <v>25</v>
      </c>
      <c r="F1204" s="19"/>
      <c r="G1204" s="10" t="s">
        <v>38</v>
      </c>
      <c r="H1204" s="24"/>
      <c r="I1204" s="16"/>
    </row>
    <row r="1205" spans="1:9" ht="15" thickBot="1" x14ac:dyDescent="0.35">
      <c r="A1205" s="326" t="s">
        <v>55</v>
      </c>
      <c r="B1205" s="323" t="s">
        <v>405</v>
      </c>
      <c r="C1205" s="18"/>
      <c r="D1205" s="18"/>
      <c r="E1205" s="18"/>
      <c r="F1205" s="20" t="s">
        <v>420</v>
      </c>
      <c r="G1205" s="18" t="s">
        <v>33</v>
      </c>
      <c r="H1205" s="23">
        <v>288724610</v>
      </c>
      <c r="I1205" s="16" t="s">
        <v>395</v>
      </c>
    </row>
    <row r="1206" spans="1:9" ht="15" customHeight="1" thickBot="1" x14ac:dyDescent="0.35">
      <c r="A1206" s="321"/>
      <c r="B1206" s="324"/>
      <c r="C1206" s="18"/>
      <c r="D1206" s="18"/>
      <c r="E1206" s="18"/>
      <c r="F1206" s="20"/>
      <c r="G1206" s="18" t="s">
        <v>306</v>
      </c>
      <c r="H1206" s="23"/>
      <c r="I1206" s="16"/>
    </row>
    <row r="1207" spans="1:9" ht="15" thickBot="1" x14ac:dyDescent="0.35">
      <c r="A1207" s="321"/>
      <c r="B1207" s="324"/>
      <c r="C1207" s="18"/>
      <c r="D1207" s="18"/>
      <c r="E1207" s="18"/>
      <c r="F1207" s="20"/>
      <c r="G1207" s="18" t="s">
        <v>35</v>
      </c>
      <c r="H1207" s="23"/>
      <c r="I1207" s="16"/>
    </row>
    <row r="1208" spans="1:9" ht="12.6" customHeight="1" thickBot="1" x14ac:dyDescent="0.35">
      <c r="A1208" s="321"/>
      <c r="B1208" s="324"/>
      <c r="C1208" s="18"/>
      <c r="D1208" s="18"/>
      <c r="E1208" s="18"/>
      <c r="F1208" s="20"/>
      <c r="G1208" s="18" t="s">
        <v>34</v>
      </c>
      <c r="H1208" s="23"/>
      <c r="I1208" s="16"/>
    </row>
    <row r="1209" spans="1:9" ht="15" thickBot="1" x14ac:dyDescent="0.35">
      <c r="A1209" s="321"/>
      <c r="B1209" s="324"/>
      <c r="C1209" s="18"/>
      <c r="D1209" s="18"/>
      <c r="E1209" s="18"/>
      <c r="F1209" s="20"/>
      <c r="G1209" s="18" t="s">
        <v>36</v>
      </c>
      <c r="H1209" s="24"/>
      <c r="I1209" s="16"/>
    </row>
    <row r="1210" spans="1:9" ht="15" thickBot="1" x14ac:dyDescent="0.35">
      <c r="A1210" s="322"/>
      <c r="B1210" s="325"/>
      <c r="C1210" s="10">
        <f t="shared" ref="C1210:D1210" si="245">SUM(C1205:C1209)</f>
        <v>0</v>
      </c>
      <c r="D1210" s="10">
        <f t="shared" si="245"/>
        <v>0</v>
      </c>
      <c r="E1210" s="10">
        <f>SUM(E1205:E1209)</f>
        <v>0</v>
      </c>
      <c r="F1210" s="19"/>
      <c r="G1210" s="10" t="s">
        <v>38</v>
      </c>
      <c r="H1210" s="24"/>
      <c r="I1210" s="16"/>
    </row>
    <row r="1211" spans="1:9" ht="15" thickBot="1" x14ac:dyDescent="0.35">
      <c r="A1211" s="326" t="s">
        <v>56</v>
      </c>
      <c r="B1211" s="323" t="s">
        <v>406</v>
      </c>
      <c r="C1211" s="67">
        <v>707</v>
      </c>
      <c r="D1211" s="67">
        <v>742</v>
      </c>
      <c r="E1211" s="67">
        <v>779</v>
      </c>
      <c r="F1211" s="20"/>
      <c r="G1211" s="18" t="s">
        <v>33</v>
      </c>
      <c r="H1211" s="23">
        <v>190432352</v>
      </c>
      <c r="I1211" s="16" t="s">
        <v>395</v>
      </c>
    </row>
    <row r="1212" spans="1:9" ht="15" thickBot="1" x14ac:dyDescent="0.35">
      <c r="A1212" s="321"/>
      <c r="B1212" s="324"/>
      <c r="C1212" s="67">
        <v>50</v>
      </c>
      <c r="D1212" s="67">
        <v>53</v>
      </c>
      <c r="E1212" s="67">
        <v>56</v>
      </c>
      <c r="F1212" s="20"/>
      <c r="G1212" s="18" t="s">
        <v>306</v>
      </c>
      <c r="H1212" s="23"/>
      <c r="I1212" s="16"/>
    </row>
    <row r="1213" spans="1:9" ht="15" thickBot="1" x14ac:dyDescent="0.35">
      <c r="A1213" s="321"/>
      <c r="B1213" s="324"/>
      <c r="C1213" s="67"/>
      <c r="D1213" s="67"/>
      <c r="E1213" s="67"/>
      <c r="F1213" s="20"/>
      <c r="G1213" s="18" t="s">
        <v>35</v>
      </c>
      <c r="H1213" s="23"/>
      <c r="I1213" s="16"/>
    </row>
    <row r="1214" spans="1:9" ht="15" thickBot="1" x14ac:dyDescent="0.35">
      <c r="A1214" s="321"/>
      <c r="B1214" s="324"/>
      <c r="C1214" s="67"/>
      <c r="D1214" s="67"/>
      <c r="E1214" s="67"/>
      <c r="F1214" s="20"/>
      <c r="G1214" s="18" t="s">
        <v>34</v>
      </c>
      <c r="H1214" s="23"/>
      <c r="I1214" s="16"/>
    </row>
    <row r="1215" spans="1:9" ht="15" customHeight="1" thickBot="1" x14ac:dyDescent="0.35">
      <c r="A1215" s="321"/>
      <c r="B1215" s="324"/>
      <c r="C1215" s="67">
        <v>16.899999999999999</v>
      </c>
      <c r="D1215" s="67"/>
      <c r="E1215" s="67"/>
      <c r="F1215" s="20"/>
      <c r="G1215" s="18" t="s">
        <v>36</v>
      </c>
      <c r="H1215" s="24"/>
      <c r="I1215" s="16"/>
    </row>
    <row r="1216" spans="1:9" ht="15" thickBot="1" x14ac:dyDescent="0.35">
      <c r="A1216" s="322"/>
      <c r="B1216" s="325"/>
      <c r="C1216" s="68">
        <f t="shared" ref="C1216:D1216" si="246">SUM(C1211:C1215)</f>
        <v>773.9</v>
      </c>
      <c r="D1216" s="68">
        <f t="shared" si="246"/>
        <v>795</v>
      </c>
      <c r="E1216" s="68">
        <f>SUM(E1211:E1215)</f>
        <v>835</v>
      </c>
      <c r="F1216" s="19"/>
      <c r="G1216" s="10" t="s">
        <v>38</v>
      </c>
      <c r="H1216" s="24"/>
      <c r="I1216" s="16"/>
    </row>
    <row r="1217" spans="1:9" ht="15" thickBot="1" x14ac:dyDescent="0.35">
      <c r="A1217" s="326" t="s">
        <v>57</v>
      </c>
      <c r="B1217" s="323" t="s">
        <v>407</v>
      </c>
      <c r="C1217" s="67">
        <v>617.5</v>
      </c>
      <c r="D1217" s="67">
        <v>648.4</v>
      </c>
      <c r="E1217" s="67">
        <v>681</v>
      </c>
      <c r="F1217" s="20"/>
      <c r="G1217" s="18" t="s">
        <v>33</v>
      </c>
      <c r="H1217" s="23">
        <v>191782373</v>
      </c>
      <c r="I1217" s="16" t="s">
        <v>395</v>
      </c>
    </row>
    <row r="1218" spans="1:9" ht="15" thickBot="1" x14ac:dyDescent="0.35">
      <c r="A1218" s="321"/>
      <c r="B1218" s="324"/>
      <c r="C1218" s="67">
        <v>40</v>
      </c>
      <c r="D1218" s="67">
        <v>42</v>
      </c>
      <c r="E1218" s="67">
        <v>44</v>
      </c>
      <c r="F1218" s="20"/>
      <c r="G1218" s="18" t="s">
        <v>306</v>
      </c>
      <c r="H1218" s="23"/>
      <c r="I1218" s="16"/>
    </row>
    <row r="1219" spans="1:9" ht="15" thickBot="1" x14ac:dyDescent="0.35">
      <c r="A1219" s="321"/>
      <c r="B1219" s="324"/>
      <c r="C1219" s="67"/>
      <c r="D1219" s="67"/>
      <c r="E1219" s="67"/>
      <c r="F1219" s="20"/>
      <c r="G1219" s="18" t="s">
        <v>35</v>
      </c>
      <c r="H1219" s="23"/>
      <c r="I1219" s="16"/>
    </row>
    <row r="1220" spans="1:9" ht="15" thickBot="1" x14ac:dyDescent="0.35">
      <c r="A1220" s="321"/>
      <c r="B1220" s="324"/>
      <c r="C1220" s="67"/>
      <c r="D1220" s="67"/>
      <c r="E1220" s="67"/>
      <c r="F1220" s="20"/>
      <c r="G1220" s="18" t="s">
        <v>34</v>
      </c>
      <c r="H1220" s="23"/>
      <c r="I1220" s="16"/>
    </row>
    <row r="1221" spans="1:9" ht="15" customHeight="1" thickBot="1" x14ac:dyDescent="0.35">
      <c r="A1221" s="321"/>
      <c r="B1221" s="324"/>
      <c r="C1221" s="67">
        <v>14.9</v>
      </c>
      <c r="D1221" s="67"/>
      <c r="E1221" s="67"/>
      <c r="F1221" s="20"/>
      <c r="G1221" s="18" t="s">
        <v>36</v>
      </c>
      <c r="H1221" s="24"/>
      <c r="I1221" s="16"/>
    </row>
    <row r="1222" spans="1:9" ht="15" thickBot="1" x14ac:dyDescent="0.35">
      <c r="A1222" s="322"/>
      <c r="B1222" s="325"/>
      <c r="C1222" s="68">
        <f t="shared" ref="C1222:D1222" si="247">SUM(C1217:C1221)</f>
        <v>672.4</v>
      </c>
      <c r="D1222" s="68">
        <f t="shared" si="247"/>
        <v>690.4</v>
      </c>
      <c r="E1222" s="68">
        <f>SUM(E1217:E1221)</f>
        <v>725</v>
      </c>
      <c r="F1222" s="19"/>
      <c r="G1222" s="10" t="s">
        <v>38</v>
      </c>
      <c r="H1222" s="24"/>
      <c r="I1222" s="16"/>
    </row>
    <row r="1223" spans="1:9" ht="15" thickBot="1" x14ac:dyDescent="0.35">
      <c r="A1223" s="326" t="s">
        <v>58</v>
      </c>
      <c r="B1223" s="323" t="s">
        <v>408</v>
      </c>
      <c r="C1223" s="67">
        <v>2115.3000000000002</v>
      </c>
      <c r="D1223" s="67">
        <v>2221</v>
      </c>
      <c r="E1223" s="67">
        <v>2332</v>
      </c>
      <c r="F1223" s="20"/>
      <c r="G1223" s="18" t="s">
        <v>33</v>
      </c>
      <c r="H1223" s="23">
        <v>148428990</v>
      </c>
      <c r="I1223" s="16" t="s">
        <v>395</v>
      </c>
    </row>
    <row r="1224" spans="1:9" ht="15" thickBot="1" x14ac:dyDescent="0.35">
      <c r="A1224" s="321"/>
      <c r="B1224" s="324"/>
      <c r="C1224" s="67">
        <v>140</v>
      </c>
      <c r="D1224" s="67">
        <v>147</v>
      </c>
      <c r="E1224" s="67">
        <v>154</v>
      </c>
      <c r="F1224" s="20"/>
      <c r="G1224" s="18" t="s">
        <v>306</v>
      </c>
      <c r="H1224" s="23"/>
      <c r="I1224" s="16"/>
    </row>
    <row r="1225" spans="1:9" ht="15" thickBot="1" x14ac:dyDescent="0.35">
      <c r="A1225" s="321"/>
      <c r="B1225" s="324"/>
      <c r="C1225" s="67"/>
      <c r="D1225" s="67"/>
      <c r="E1225" s="67"/>
      <c r="F1225" s="20"/>
      <c r="G1225" s="18" t="s">
        <v>35</v>
      </c>
      <c r="H1225" s="23"/>
      <c r="I1225" s="16"/>
    </row>
    <row r="1226" spans="1:9" ht="15" thickBot="1" x14ac:dyDescent="0.35">
      <c r="A1226" s="321"/>
      <c r="B1226" s="324"/>
      <c r="C1226" s="67"/>
      <c r="D1226" s="67"/>
      <c r="E1226" s="67"/>
      <c r="F1226" s="20"/>
      <c r="G1226" s="18" t="s">
        <v>34</v>
      </c>
      <c r="H1226" s="23"/>
      <c r="I1226" s="16"/>
    </row>
    <row r="1227" spans="1:9" ht="15" thickBot="1" x14ac:dyDescent="0.35">
      <c r="A1227" s="321"/>
      <c r="B1227" s="324"/>
      <c r="C1227" s="67">
        <v>36.200000000000003</v>
      </c>
      <c r="D1227" s="67"/>
      <c r="E1227" s="67"/>
      <c r="F1227" s="20"/>
      <c r="G1227" s="18" t="s">
        <v>36</v>
      </c>
      <c r="H1227" s="24"/>
      <c r="I1227" s="16"/>
    </row>
    <row r="1228" spans="1:9" ht="24" customHeight="1" thickBot="1" x14ac:dyDescent="0.35">
      <c r="A1228" s="322"/>
      <c r="B1228" s="325"/>
      <c r="C1228" s="68">
        <f t="shared" ref="C1228:D1228" si="248">SUM(C1223:C1227)</f>
        <v>2291.5</v>
      </c>
      <c r="D1228" s="68">
        <f t="shared" si="248"/>
        <v>2368</v>
      </c>
      <c r="E1228" s="68">
        <f>SUM(E1223:E1227)</f>
        <v>2486</v>
      </c>
      <c r="F1228" s="19"/>
      <c r="G1228" s="10" t="s">
        <v>38</v>
      </c>
      <c r="H1228" s="24"/>
      <c r="I1228" s="16"/>
    </row>
    <row r="1229" spans="1:9" ht="41.4" customHeight="1" thickBot="1" x14ac:dyDescent="0.35">
      <c r="A1229" s="27" t="s">
        <v>30</v>
      </c>
      <c r="B1229" s="28" t="s">
        <v>115</v>
      </c>
      <c r="C1229" s="29"/>
      <c r="D1229" s="29"/>
      <c r="E1229" s="29"/>
      <c r="F1229" s="30" t="s">
        <v>323</v>
      </c>
      <c r="G1229" s="28"/>
      <c r="H1229" s="29"/>
      <c r="I1229" s="29"/>
    </row>
    <row r="1230" spans="1:9" ht="61.2" customHeight="1" thickBot="1" x14ac:dyDescent="0.35">
      <c r="A1230" s="31" t="s">
        <v>271</v>
      </c>
      <c r="B1230" s="32" t="s">
        <v>413</v>
      </c>
      <c r="C1230" s="33"/>
      <c r="D1230" s="33"/>
      <c r="E1230" s="33"/>
      <c r="F1230" s="34" t="s">
        <v>421</v>
      </c>
      <c r="G1230" s="32"/>
      <c r="H1230" s="33"/>
      <c r="I1230" s="33"/>
    </row>
    <row r="1231" spans="1:9" ht="24.6" customHeight="1" thickBot="1" x14ac:dyDescent="0.35">
      <c r="A1231" s="321" t="s">
        <v>272</v>
      </c>
      <c r="B1231" s="323" t="s">
        <v>410</v>
      </c>
      <c r="C1231" s="18"/>
      <c r="D1231" s="18"/>
      <c r="E1231" s="18"/>
      <c r="F1231" s="20"/>
      <c r="G1231" s="18" t="s">
        <v>33</v>
      </c>
      <c r="H1231" s="23">
        <v>288724610</v>
      </c>
      <c r="I1231" s="16" t="s">
        <v>395</v>
      </c>
    </row>
    <row r="1232" spans="1:9" ht="15" thickBot="1" x14ac:dyDescent="0.35">
      <c r="A1232" s="321"/>
      <c r="B1232" s="324"/>
      <c r="C1232" s="18"/>
      <c r="D1232" s="18"/>
      <c r="E1232" s="18"/>
      <c r="F1232" s="20"/>
      <c r="G1232" s="18" t="s">
        <v>306</v>
      </c>
      <c r="H1232" s="23"/>
      <c r="I1232" s="16"/>
    </row>
    <row r="1233" spans="1:12" ht="15" thickBot="1" x14ac:dyDescent="0.35">
      <c r="A1233" s="321"/>
      <c r="B1233" s="324"/>
      <c r="C1233" s="18"/>
      <c r="D1233" s="18"/>
      <c r="E1233" s="18"/>
      <c r="F1233" s="20"/>
      <c r="G1233" s="18" t="s">
        <v>35</v>
      </c>
      <c r="H1233" s="23"/>
      <c r="I1233" s="16"/>
    </row>
    <row r="1234" spans="1:12" ht="15" thickBot="1" x14ac:dyDescent="0.35">
      <c r="A1234" s="321"/>
      <c r="B1234" s="324"/>
      <c r="C1234" s="18"/>
      <c r="D1234" s="18"/>
      <c r="E1234" s="18"/>
      <c r="F1234" s="20"/>
      <c r="G1234" s="18" t="s">
        <v>34</v>
      </c>
      <c r="H1234" s="23"/>
      <c r="I1234" s="16"/>
    </row>
    <row r="1235" spans="1:12" ht="26.4" customHeight="1" thickBot="1" x14ac:dyDescent="0.35">
      <c r="A1235" s="321"/>
      <c r="B1235" s="324"/>
      <c r="C1235" s="18"/>
      <c r="D1235" s="18"/>
      <c r="E1235" s="18"/>
      <c r="F1235" s="20"/>
      <c r="G1235" s="18" t="s">
        <v>36</v>
      </c>
      <c r="H1235" s="24"/>
      <c r="I1235" s="16"/>
    </row>
    <row r="1236" spans="1:12" ht="34.200000000000003" customHeight="1" thickBot="1" x14ac:dyDescent="0.35">
      <c r="A1236" s="322"/>
      <c r="B1236" s="325"/>
      <c r="C1236" s="10">
        <f t="shared" ref="C1236:D1236" si="249">SUM(C1231:C1235)</f>
        <v>0</v>
      </c>
      <c r="D1236" s="10">
        <f t="shared" si="249"/>
        <v>0</v>
      </c>
      <c r="E1236" s="10">
        <f>SUM(E1231:E1235)</f>
        <v>0</v>
      </c>
      <c r="F1236" s="19"/>
      <c r="G1236" s="10" t="s">
        <v>38</v>
      </c>
      <c r="H1236" s="24"/>
      <c r="I1236" s="16"/>
    </row>
    <row r="1237" spans="1:12" ht="15" thickBot="1" x14ac:dyDescent="0.35">
      <c r="A1237" s="321" t="s">
        <v>303</v>
      </c>
      <c r="B1237" s="306" t="s">
        <v>411</v>
      </c>
      <c r="C1237" s="230">
        <v>10</v>
      </c>
      <c r="D1237" s="111">
        <v>11</v>
      </c>
      <c r="E1237" s="111">
        <v>12</v>
      </c>
      <c r="F1237" s="53"/>
      <c r="G1237" s="102" t="s">
        <v>33</v>
      </c>
      <c r="H1237" s="103">
        <v>288724610</v>
      </c>
      <c r="I1237" s="155" t="s">
        <v>395</v>
      </c>
      <c r="J1237" s="138"/>
      <c r="K1237" s="138"/>
      <c r="L1237" s="138"/>
    </row>
    <row r="1238" spans="1:12" ht="15" thickBot="1" x14ac:dyDescent="0.35">
      <c r="A1238" s="321"/>
      <c r="B1238" s="307"/>
      <c r="C1238" s="111"/>
      <c r="D1238" s="111"/>
      <c r="E1238" s="111"/>
      <c r="F1238" s="53"/>
      <c r="G1238" s="102" t="s">
        <v>306</v>
      </c>
      <c r="H1238" s="103"/>
      <c r="I1238" s="155"/>
      <c r="J1238" s="138"/>
      <c r="K1238" s="138"/>
      <c r="L1238" s="138"/>
    </row>
    <row r="1239" spans="1:12" ht="15" thickBot="1" x14ac:dyDescent="0.35">
      <c r="A1239" s="321"/>
      <c r="B1239" s="307"/>
      <c r="C1239" s="111"/>
      <c r="D1239" s="111"/>
      <c r="E1239" s="111"/>
      <c r="F1239" s="53"/>
      <c r="G1239" s="102" t="s">
        <v>35</v>
      </c>
      <c r="H1239" s="103"/>
      <c r="I1239" s="155"/>
      <c r="J1239" s="138"/>
      <c r="K1239" s="138"/>
      <c r="L1239" s="138"/>
    </row>
    <row r="1240" spans="1:12" ht="15" thickBot="1" x14ac:dyDescent="0.35">
      <c r="A1240" s="321"/>
      <c r="B1240" s="307"/>
      <c r="C1240" s="111"/>
      <c r="D1240" s="111"/>
      <c r="E1240" s="111"/>
      <c r="F1240" s="53"/>
      <c r="G1240" s="102" t="s">
        <v>34</v>
      </c>
      <c r="H1240" s="103"/>
      <c r="I1240" s="155"/>
      <c r="J1240" s="138"/>
      <c r="K1240" s="138"/>
      <c r="L1240" s="138"/>
    </row>
    <row r="1241" spans="1:12" ht="15" thickBot="1" x14ac:dyDescent="0.35">
      <c r="A1241" s="321"/>
      <c r="B1241" s="307"/>
      <c r="C1241" s="111"/>
      <c r="D1241" s="111"/>
      <c r="E1241" s="111"/>
      <c r="F1241" s="53"/>
      <c r="G1241" s="102" t="s">
        <v>36</v>
      </c>
      <c r="H1241" s="105"/>
      <c r="I1241" s="155"/>
      <c r="J1241" s="138"/>
      <c r="K1241" s="138"/>
      <c r="L1241" s="138"/>
    </row>
    <row r="1242" spans="1:12" ht="31.8" customHeight="1" thickBot="1" x14ac:dyDescent="0.35">
      <c r="A1242" s="322"/>
      <c r="B1242" s="308"/>
      <c r="C1242" s="100">
        <f t="shared" ref="C1242:D1242" si="250">SUM(C1237:C1241)</f>
        <v>10</v>
      </c>
      <c r="D1242" s="100">
        <f t="shared" si="250"/>
        <v>11</v>
      </c>
      <c r="E1242" s="100">
        <f>SUM(E1237:E1241)</f>
        <v>12</v>
      </c>
      <c r="F1242" s="104"/>
      <c r="G1242" s="101" t="s">
        <v>38</v>
      </c>
      <c r="H1242" s="105"/>
      <c r="I1242" s="155"/>
      <c r="J1242" s="138"/>
      <c r="K1242" s="138"/>
      <c r="L1242" s="138"/>
    </row>
    <row r="1243" spans="1:12" ht="15" thickBot="1" x14ac:dyDescent="0.35">
      <c r="A1243" s="321" t="s">
        <v>409</v>
      </c>
      <c r="B1243" s="306" t="s">
        <v>412</v>
      </c>
      <c r="C1243" s="111">
        <v>5</v>
      </c>
      <c r="D1243" s="111">
        <v>5.5</v>
      </c>
      <c r="E1243" s="111">
        <v>6</v>
      </c>
      <c r="F1243" s="53"/>
      <c r="G1243" s="102" t="s">
        <v>33</v>
      </c>
      <c r="H1243" s="103">
        <v>288724610</v>
      </c>
      <c r="I1243" s="155" t="s">
        <v>395</v>
      </c>
      <c r="J1243" s="171">
        <f>C1143+C1149+C1155+C1161+C1167+C1173+C1179+C1185+C1191+C1199+C1205+C1211+C1217+C1223+C1231+C1237+C1243</f>
        <v>9210.7999999999993</v>
      </c>
      <c r="K1243" s="171">
        <f t="shared" ref="K1243:L1243" si="251">D1143+D1149+D1155+D1161+D1167+D1173+D1179+D1185+D1191+D1199+D1205+D1211+D1217+D1223+D1231+D1237+D1243</f>
        <v>9635.0999999999985</v>
      </c>
      <c r="L1243" s="171">
        <f t="shared" si="251"/>
        <v>10116.4</v>
      </c>
    </row>
    <row r="1244" spans="1:12" ht="15" thickBot="1" x14ac:dyDescent="0.35">
      <c r="A1244" s="321"/>
      <c r="B1244" s="307"/>
      <c r="C1244" s="111"/>
      <c r="D1244" s="111"/>
      <c r="E1244" s="111"/>
      <c r="F1244" s="53"/>
      <c r="G1244" s="102" t="s">
        <v>306</v>
      </c>
      <c r="H1244" s="103"/>
      <c r="I1244" s="155"/>
      <c r="J1244" s="171">
        <f>C1144+C1150+C1156+C1162+C1168+C1174+C1180+C1186+C1192+C1200+C1206+C1212+C1218+C1224+C1232+C1238+C1244</f>
        <v>763</v>
      </c>
      <c r="K1244" s="171">
        <f t="shared" ref="K1244:L1244" si="252">D1144+D1150+D1156+D1162+D1168+D1174+D1180+D1186+D1192+D1200+D1206+D1212+D1218+D1224+D1232+D1238+D1244</f>
        <v>526.6</v>
      </c>
      <c r="L1244" s="171">
        <f t="shared" si="252"/>
        <v>554.4</v>
      </c>
    </row>
    <row r="1245" spans="1:12" ht="15" thickBot="1" x14ac:dyDescent="0.35">
      <c r="A1245" s="321"/>
      <c r="B1245" s="307"/>
      <c r="C1245" s="111"/>
      <c r="D1245" s="111"/>
      <c r="E1245" s="111"/>
      <c r="F1245" s="53"/>
      <c r="G1245" s="102" t="s">
        <v>35</v>
      </c>
      <c r="H1245" s="103"/>
      <c r="I1245" s="155"/>
      <c r="J1245" s="171">
        <f>C1145+C1151+C1157+C1163+C1169+C1175+C1181+C1187+C1193+C1201+C1207+C1213+C1219+C1225+C1233+C1239+C1245</f>
        <v>35.799999999999997</v>
      </c>
      <c r="K1245" s="171">
        <f t="shared" ref="K1245:L1245" si="253">D1145+D1151+D1157+D1163+D1169+D1175+D1181+D1187+D1193+D1201+D1207+D1213+D1219+D1225+D1233+D1239+D1245</f>
        <v>37.6</v>
      </c>
      <c r="L1245" s="171">
        <f t="shared" si="253"/>
        <v>39.5</v>
      </c>
    </row>
    <row r="1246" spans="1:12" ht="15" thickBot="1" x14ac:dyDescent="0.35">
      <c r="A1246" s="321"/>
      <c r="B1246" s="307"/>
      <c r="C1246" s="111"/>
      <c r="D1246" s="111"/>
      <c r="E1246" s="111"/>
      <c r="F1246" s="53"/>
      <c r="G1246" s="102" t="s">
        <v>34</v>
      </c>
      <c r="H1246" s="103"/>
      <c r="I1246" s="155"/>
      <c r="J1246" s="171">
        <f>C1146+C1152+C1158+C1164+C1170+C1176+C1182+C1188+C1194+C1202+C1208+C1214+C1220+C1226+C1234+C1240+C1246</f>
        <v>84.300000000000011</v>
      </c>
      <c r="K1246" s="171">
        <f t="shared" ref="K1246:L1247" si="254">D1146+D1152+D1158+D1164+D1170+D1176+D1182+D1188+D1194+D1202+D1208+D1214+D1220+D1226+D1234+D1240+D1246</f>
        <v>0</v>
      </c>
      <c r="L1246" s="171">
        <f t="shared" si="254"/>
        <v>0</v>
      </c>
    </row>
    <row r="1247" spans="1:12" ht="15" thickBot="1" x14ac:dyDescent="0.35">
      <c r="A1247" s="321"/>
      <c r="B1247" s="307"/>
      <c r="C1247" s="111"/>
      <c r="D1247" s="111"/>
      <c r="E1247" s="111"/>
      <c r="F1247" s="53"/>
      <c r="G1247" s="102" t="s">
        <v>36</v>
      </c>
      <c r="H1247" s="105"/>
      <c r="I1247" s="155"/>
      <c r="J1247" s="171">
        <f t="shared" ref="J1247" si="255">C1147+C1153+C1159+C1165+C1171+C1177+C1183+C1189+C1195+C1203+C1209+C1215+C1221+C1227+C1235+C1241+C1247</f>
        <v>223.60000000000002</v>
      </c>
      <c r="K1247" s="171">
        <f t="shared" si="254"/>
        <v>0</v>
      </c>
      <c r="L1247" s="171">
        <f t="shared" si="254"/>
        <v>0</v>
      </c>
    </row>
    <row r="1248" spans="1:12" ht="15" thickBot="1" x14ac:dyDescent="0.35">
      <c r="A1248" s="322"/>
      <c r="B1248" s="308"/>
      <c r="C1248" s="100">
        <f t="shared" ref="C1248:D1248" si="256">SUM(C1243:C1247)</f>
        <v>5</v>
      </c>
      <c r="D1248" s="100">
        <f t="shared" si="256"/>
        <v>5.5</v>
      </c>
      <c r="E1248" s="100">
        <f>SUM(E1243:E1247)</f>
        <v>6</v>
      </c>
      <c r="F1248" s="104"/>
      <c r="G1248" s="101" t="s">
        <v>38</v>
      </c>
      <c r="H1248" s="105"/>
      <c r="I1248" s="155"/>
      <c r="J1248" s="189">
        <f>SUM(J1243:J1247)</f>
        <v>10317.499999999998</v>
      </c>
      <c r="K1248" s="189">
        <f t="shared" ref="K1248:L1248" si="257">SUM(K1243:K1247)</f>
        <v>10199.299999999999</v>
      </c>
      <c r="L1248" s="189">
        <f t="shared" si="257"/>
        <v>10710.3</v>
      </c>
    </row>
    <row r="1249" spans="1:11" ht="15" thickBot="1" x14ac:dyDescent="0.35">
      <c r="A1249" s="17"/>
      <c r="B1249" s="21" t="s">
        <v>105</v>
      </c>
      <c r="C1249" s="9"/>
      <c r="D1249" s="9"/>
      <c r="E1249" s="9"/>
      <c r="F1249" s="9"/>
      <c r="G1249" s="10"/>
      <c r="H1249" s="23"/>
      <c r="I1249" s="23"/>
    </row>
    <row r="1250" spans="1:11" ht="15" thickBot="1" x14ac:dyDescent="0.35">
      <c r="A1250" s="35"/>
      <c r="B1250" s="36" t="s">
        <v>84</v>
      </c>
      <c r="C1250" s="70">
        <f>C1251-C1247-C1241-C1235-C1227-C1221-C1215-C1209-C1203-C1195-C1189-C1183-C1177-C1171-C1165-C1159-C1153-C1147</f>
        <v>10093.899999999998</v>
      </c>
      <c r="D1250" s="70">
        <f t="shared" ref="D1250:E1250" si="258">D1251-D1247-D1241-D1235-D1227-D1221-D1215-D1209-D1203-D1195-D1189-D1183-D1177-D1171-D1165-D1159-D1153-D1147</f>
        <v>10199.299999999999</v>
      </c>
      <c r="E1250" s="70">
        <f t="shared" si="258"/>
        <v>10710.3</v>
      </c>
      <c r="F1250" s="37"/>
      <c r="G1250" s="36"/>
      <c r="H1250" s="38"/>
      <c r="I1250" s="39"/>
    </row>
    <row r="1251" spans="1:11" ht="15" thickBot="1" x14ac:dyDescent="0.35">
      <c r="A1251" s="40"/>
      <c r="B1251" s="41" t="s">
        <v>492</v>
      </c>
      <c r="C1251" s="69">
        <f>C1148+C1154+C1160+C1166+C1172+C1178+C1184+C1190+C1196+C1204+C1210+C1216+C1222+C1228+C1236+C1242+C1248</f>
        <v>10317.5</v>
      </c>
      <c r="D1251" s="69">
        <f t="shared" ref="D1251:E1251" si="259">D1148+D1154+D1160+D1166+D1172+D1178+D1184+D1190+D1196+D1204+D1210+D1216+D1222+D1228+D1236+D1242+D1248</f>
        <v>10199.299999999999</v>
      </c>
      <c r="E1251" s="69">
        <f t="shared" si="259"/>
        <v>10710.3</v>
      </c>
      <c r="F1251" s="42"/>
      <c r="G1251" s="43"/>
      <c r="H1251" s="44"/>
      <c r="I1251" s="45"/>
    </row>
    <row r="1254" spans="1:11" ht="15" thickBot="1" x14ac:dyDescent="0.35">
      <c r="A1254" s="327" t="s">
        <v>423</v>
      </c>
      <c r="B1254" s="328"/>
      <c r="C1254" s="328"/>
      <c r="D1254" s="328"/>
      <c r="E1254" s="328"/>
      <c r="F1254" s="328"/>
      <c r="G1254" s="328"/>
      <c r="H1254" s="328"/>
      <c r="I1254" s="328"/>
    </row>
    <row r="1255" spans="1:11" ht="46.2" thickBot="1" x14ac:dyDescent="0.35">
      <c r="A1255" s="49" t="s">
        <v>5</v>
      </c>
      <c r="B1255" s="50" t="s">
        <v>230</v>
      </c>
      <c r="C1255" s="50" t="s">
        <v>24</v>
      </c>
      <c r="D1255" s="50" t="s">
        <v>25</v>
      </c>
      <c r="E1255" s="50" t="s">
        <v>26</v>
      </c>
      <c r="F1255" s="50" t="s">
        <v>6</v>
      </c>
      <c r="G1255" s="50" t="s">
        <v>32</v>
      </c>
      <c r="H1255" s="50" t="s">
        <v>27</v>
      </c>
      <c r="I1255" s="50" t="s">
        <v>50</v>
      </c>
    </row>
    <row r="1256" spans="1:11" ht="24.6" customHeight="1" thickBot="1" x14ac:dyDescent="0.35">
      <c r="A1256" s="51">
        <v>1</v>
      </c>
      <c r="B1256" s="52">
        <v>2</v>
      </c>
      <c r="C1256" s="52">
        <v>3</v>
      </c>
      <c r="D1256" s="52">
        <v>4</v>
      </c>
      <c r="E1256" s="52">
        <v>5</v>
      </c>
      <c r="F1256" s="52">
        <v>6</v>
      </c>
      <c r="G1256" s="52">
        <v>7</v>
      </c>
      <c r="H1256" s="52">
        <v>8</v>
      </c>
      <c r="I1256" s="52">
        <v>9</v>
      </c>
    </row>
    <row r="1257" spans="1:11" ht="40.200000000000003" customHeight="1" thickBot="1" x14ac:dyDescent="0.35">
      <c r="A1257" s="27" t="s">
        <v>30</v>
      </c>
      <c r="B1257" s="28" t="s">
        <v>424</v>
      </c>
      <c r="C1257" s="29"/>
      <c r="D1257" s="29"/>
      <c r="E1257" s="29"/>
      <c r="F1257" s="30" t="s">
        <v>109</v>
      </c>
      <c r="G1257" s="28"/>
      <c r="H1257" s="29"/>
      <c r="I1257" s="29"/>
    </row>
    <row r="1258" spans="1:11" ht="45.6" customHeight="1" thickBot="1" x14ac:dyDescent="0.35">
      <c r="A1258" s="31" t="s">
        <v>29</v>
      </c>
      <c r="B1258" s="32" t="s">
        <v>119</v>
      </c>
      <c r="C1258" s="33"/>
      <c r="D1258" s="33"/>
      <c r="E1258" s="33"/>
      <c r="F1258" s="34" t="s">
        <v>108</v>
      </c>
      <c r="G1258" s="32"/>
      <c r="H1258" s="33"/>
      <c r="I1258" s="33"/>
    </row>
    <row r="1259" spans="1:11" ht="15" thickBot="1" x14ac:dyDescent="0.35">
      <c r="A1259" s="321" t="s">
        <v>98</v>
      </c>
      <c r="B1259" s="323" t="s">
        <v>426</v>
      </c>
      <c r="C1259" s="230">
        <v>2524.8000000000002</v>
      </c>
      <c r="D1259" s="111">
        <v>2621</v>
      </c>
      <c r="E1259" s="111">
        <v>2752</v>
      </c>
      <c r="F1259" s="53"/>
      <c r="G1259" s="102" t="s">
        <v>33</v>
      </c>
      <c r="H1259" s="347" t="s">
        <v>558</v>
      </c>
      <c r="I1259" s="16" t="s">
        <v>425</v>
      </c>
    </row>
    <row r="1260" spans="1:11" ht="15" thickBot="1" x14ac:dyDescent="0.35">
      <c r="A1260" s="321"/>
      <c r="B1260" s="324"/>
      <c r="C1260" s="111">
        <v>430</v>
      </c>
      <c r="D1260" s="111">
        <v>452</v>
      </c>
      <c r="E1260" s="111">
        <v>474</v>
      </c>
      <c r="F1260" s="53"/>
      <c r="G1260" s="102" t="s">
        <v>33</v>
      </c>
      <c r="H1260" s="348"/>
      <c r="I1260" s="16"/>
    </row>
    <row r="1261" spans="1:11" ht="15" thickBot="1" x14ac:dyDescent="0.35">
      <c r="A1261" s="321"/>
      <c r="B1261" s="324"/>
      <c r="C1261" s="111">
        <v>200</v>
      </c>
      <c r="D1261" s="111">
        <v>158</v>
      </c>
      <c r="E1261" s="111">
        <v>165</v>
      </c>
      <c r="F1261" s="53"/>
      <c r="G1261" s="102" t="s">
        <v>306</v>
      </c>
      <c r="H1261" s="349"/>
      <c r="I1261" s="16"/>
      <c r="K1261" s="79"/>
    </row>
    <row r="1262" spans="1:11" ht="15" thickBot="1" x14ac:dyDescent="0.35">
      <c r="A1262" s="321"/>
      <c r="B1262" s="324"/>
      <c r="C1262" s="111"/>
      <c r="D1262" s="111"/>
      <c r="E1262" s="111"/>
      <c r="F1262" s="53"/>
      <c r="G1262" s="102" t="s">
        <v>35</v>
      </c>
      <c r="H1262" s="349"/>
      <c r="I1262" s="16"/>
      <c r="K1262" s="79"/>
    </row>
    <row r="1263" spans="1:11" ht="15" thickBot="1" x14ac:dyDescent="0.35">
      <c r="A1263" s="321"/>
      <c r="B1263" s="324"/>
      <c r="C1263" s="111"/>
      <c r="D1263" s="111"/>
      <c r="E1263" s="111"/>
      <c r="F1263" s="53"/>
      <c r="G1263" s="102" t="s">
        <v>34</v>
      </c>
      <c r="H1263" s="349"/>
      <c r="I1263" s="16"/>
    </row>
    <row r="1264" spans="1:11" ht="15" thickBot="1" x14ac:dyDescent="0.35">
      <c r="A1264" s="321"/>
      <c r="B1264" s="324"/>
      <c r="C1264" s="111">
        <v>51.2</v>
      </c>
      <c r="D1264" s="111"/>
      <c r="E1264" s="111"/>
      <c r="F1264" s="53"/>
      <c r="G1264" s="102" t="s">
        <v>36</v>
      </c>
      <c r="H1264" s="349"/>
      <c r="I1264" s="16"/>
    </row>
    <row r="1265" spans="1:9" ht="15" thickBot="1" x14ac:dyDescent="0.35">
      <c r="A1265" s="322"/>
      <c r="B1265" s="325"/>
      <c r="C1265" s="100">
        <f>SUM(C1259:C1264)</f>
        <v>3206</v>
      </c>
      <c r="D1265" s="100">
        <f>SUM(D1259:D1264)</f>
        <v>3231</v>
      </c>
      <c r="E1265" s="100">
        <f>SUM(E1259:E1264)</f>
        <v>3391</v>
      </c>
      <c r="F1265" s="104"/>
      <c r="G1265" s="101" t="s">
        <v>38</v>
      </c>
      <c r="H1265" s="350"/>
      <c r="I1265" s="16"/>
    </row>
    <row r="1266" spans="1:9" ht="15" thickBot="1" x14ac:dyDescent="0.35">
      <c r="A1266" s="321" t="s">
        <v>40</v>
      </c>
      <c r="B1266" s="323" t="s">
        <v>427</v>
      </c>
      <c r="C1266" s="230">
        <v>0</v>
      </c>
      <c r="D1266" s="102"/>
      <c r="E1266" s="102"/>
      <c r="F1266" s="53"/>
      <c r="G1266" s="102" t="s">
        <v>33</v>
      </c>
      <c r="H1266" s="103">
        <v>288724610</v>
      </c>
      <c r="I1266" s="16" t="s">
        <v>425</v>
      </c>
    </row>
    <row r="1267" spans="1:9" ht="15" thickBot="1" x14ac:dyDescent="0.35">
      <c r="A1267" s="321"/>
      <c r="B1267" s="324"/>
      <c r="C1267" s="102"/>
      <c r="D1267" s="102"/>
      <c r="E1267" s="102"/>
      <c r="F1267" s="53"/>
      <c r="G1267" s="102" t="s">
        <v>306</v>
      </c>
      <c r="H1267" s="103"/>
      <c r="I1267" s="16"/>
    </row>
    <row r="1268" spans="1:9" ht="15" thickBot="1" x14ac:dyDescent="0.35">
      <c r="A1268" s="321"/>
      <c r="B1268" s="324"/>
      <c r="C1268" s="102"/>
      <c r="D1268" s="102"/>
      <c r="E1268" s="102"/>
      <c r="F1268" s="53"/>
      <c r="G1268" s="102" t="s">
        <v>35</v>
      </c>
      <c r="H1268" s="103"/>
      <c r="I1268" s="16"/>
    </row>
    <row r="1269" spans="1:9" ht="15" thickBot="1" x14ac:dyDescent="0.35">
      <c r="A1269" s="321"/>
      <c r="B1269" s="324"/>
      <c r="C1269" s="102"/>
      <c r="D1269" s="102"/>
      <c r="E1269" s="102"/>
      <c r="F1269" s="53"/>
      <c r="G1269" s="102" t="s">
        <v>34</v>
      </c>
      <c r="H1269" s="103"/>
      <c r="I1269" s="16"/>
    </row>
    <row r="1270" spans="1:9" ht="15" thickBot="1" x14ac:dyDescent="0.35">
      <c r="A1270" s="321"/>
      <c r="B1270" s="324"/>
      <c r="C1270" s="102"/>
      <c r="D1270" s="102"/>
      <c r="E1270" s="102"/>
      <c r="F1270" s="53"/>
      <c r="G1270" s="102" t="s">
        <v>36</v>
      </c>
      <c r="H1270" s="105"/>
      <c r="I1270" s="16"/>
    </row>
    <row r="1271" spans="1:9" ht="15" customHeight="1" thickBot="1" x14ac:dyDescent="0.35">
      <c r="A1271" s="322"/>
      <c r="B1271" s="325"/>
      <c r="C1271" s="100">
        <f t="shared" ref="C1271:D1271" si="260">SUM(C1266:C1270)</f>
        <v>0</v>
      </c>
      <c r="D1271" s="101">
        <f t="shared" si="260"/>
        <v>0</v>
      </c>
      <c r="E1271" s="101">
        <f>SUM(E1266:E1270)</f>
        <v>0</v>
      </c>
      <c r="F1271" s="104"/>
      <c r="G1271" s="101" t="s">
        <v>38</v>
      </c>
      <c r="H1271" s="105"/>
      <c r="I1271" s="16"/>
    </row>
    <row r="1272" spans="1:9" ht="15" thickBot="1" x14ac:dyDescent="0.35">
      <c r="A1272" s="321" t="s">
        <v>42</v>
      </c>
      <c r="B1272" s="323" t="s">
        <v>428</v>
      </c>
      <c r="C1272" s="67">
        <v>65</v>
      </c>
      <c r="D1272" s="67">
        <v>68</v>
      </c>
      <c r="E1272" s="67">
        <v>71</v>
      </c>
      <c r="F1272" s="20"/>
      <c r="G1272" s="18" t="s">
        <v>33</v>
      </c>
      <c r="H1272" s="23">
        <v>288724610</v>
      </c>
      <c r="I1272" s="16" t="s">
        <v>425</v>
      </c>
    </row>
    <row r="1273" spans="1:9" ht="15" thickBot="1" x14ac:dyDescent="0.35">
      <c r="A1273" s="321"/>
      <c r="B1273" s="324"/>
      <c r="C1273" s="67"/>
      <c r="D1273" s="67"/>
      <c r="E1273" s="67"/>
      <c r="F1273" s="20"/>
      <c r="G1273" s="18" t="s">
        <v>306</v>
      </c>
      <c r="H1273" s="23"/>
      <c r="I1273" s="16"/>
    </row>
    <row r="1274" spans="1:9" ht="15" thickBot="1" x14ac:dyDescent="0.35">
      <c r="A1274" s="321"/>
      <c r="B1274" s="324"/>
      <c r="C1274" s="67"/>
      <c r="D1274" s="67"/>
      <c r="E1274" s="67"/>
      <c r="F1274" s="20"/>
      <c r="G1274" s="18" t="s">
        <v>35</v>
      </c>
      <c r="H1274" s="23"/>
      <c r="I1274" s="16"/>
    </row>
    <row r="1275" spans="1:9" ht="15" thickBot="1" x14ac:dyDescent="0.35">
      <c r="A1275" s="321"/>
      <c r="B1275" s="324"/>
      <c r="C1275" s="67"/>
      <c r="D1275" s="67"/>
      <c r="E1275" s="67"/>
      <c r="F1275" s="20"/>
      <c r="G1275" s="18" t="s">
        <v>34</v>
      </c>
      <c r="H1275" s="23"/>
      <c r="I1275" s="16"/>
    </row>
    <row r="1276" spans="1:9" ht="15" thickBot="1" x14ac:dyDescent="0.35">
      <c r="A1276" s="321"/>
      <c r="B1276" s="324"/>
      <c r="C1276" s="67"/>
      <c r="D1276" s="67"/>
      <c r="E1276" s="67"/>
      <c r="F1276" s="20"/>
      <c r="G1276" s="18" t="s">
        <v>36</v>
      </c>
      <c r="H1276" s="24"/>
      <c r="I1276" s="16"/>
    </row>
    <row r="1277" spans="1:9" ht="27.6" customHeight="1" thickBot="1" x14ac:dyDescent="0.35">
      <c r="A1277" s="322"/>
      <c r="B1277" s="325"/>
      <c r="C1277" s="68">
        <f t="shared" ref="C1277:D1277" si="261">SUM(C1272:C1276)</f>
        <v>65</v>
      </c>
      <c r="D1277" s="68">
        <f t="shared" si="261"/>
        <v>68</v>
      </c>
      <c r="E1277" s="68">
        <f>SUM(E1272:E1276)</f>
        <v>71</v>
      </c>
      <c r="F1277" s="19"/>
      <c r="G1277" s="10" t="s">
        <v>38</v>
      </c>
      <c r="H1277" s="24"/>
      <c r="I1277" s="16"/>
    </row>
    <row r="1278" spans="1:9" ht="33.6" customHeight="1" thickBot="1" x14ac:dyDescent="0.35">
      <c r="A1278" s="27" t="s">
        <v>30</v>
      </c>
      <c r="B1278" s="28" t="s">
        <v>424</v>
      </c>
      <c r="C1278" s="29"/>
      <c r="D1278" s="29"/>
      <c r="E1278" s="29"/>
      <c r="F1278" s="30" t="s">
        <v>109</v>
      </c>
      <c r="G1278" s="28"/>
      <c r="H1278" s="29"/>
      <c r="I1278" s="29"/>
    </row>
    <row r="1279" spans="1:9" ht="22.8" customHeight="1" thickBot="1" x14ac:dyDescent="0.35">
      <c r="A1279" s="31" t="s">
        <v>51</v>
      </c>
      <c r="B1279" s="32" t="s">
        <v>430</v>
      </c>
      <c r="C1279" s="33"/>
      <c r="D1279" s="33"/>
      <c r="E1279" s="33"/>
      <c r="F1279" s="34" t="s">
        <v>429</v>
      </c>
      <c r="G1279" s="32"/>
      <c r="H1279" s="33"/>
      <c r="I1279" s="33"/>
    </row>
    <row r="1280" spans="1:9" ht="15" thickBot="1" x14ac:dyDescent="0.35">
      <c r="A1280" s="321" t="s">
        <v>54</v>
      </c>
      <c r="B1280" s="323" t="s">
        <v>431</v>
      </c>
      <c r="C1280" s="111">
        <v>150</v>
      </c>
      <c r="D1280" s="67">
        <v>158</v>
      </c>
      <c r="E1280" s="67">
        <v>166</v>
      </c>
      <c r="F1280" s="20"/>
      <c r="G1280" s="18" t="s">
        <v>33</v>
      </c>
      <c r="H1280" s="23">
        <v>288724610</v>
      </c>
      <c r="I1280" s="16" t="s">
        <v>425</v>
      </c>
    </row>
    <row r="1281" spans="1:12" ht="15" thickBot="1" x14ac:dyDescent="0.35">
      <c r="A1281" s="321"/>
      <c r="B1281" s="324"/>
      <c r="C1281" s="67"/>
      <c r="D1281" s="67"/>
      <c r="E1281" s="67"/>
      <c r="F1281" s="20"/>
      <c r="G1281" s="18" t="s">
        <v>306</v>
      </c>
      <c r="H1281" s="23"/>
      <c r="I1281" s="16"/>
    </row>
    <row r="1282" spans="1:12" ht="15" thickBot="1" x14ac:dyDescent="0.35">
      <c r="A1282" s="321"/>
      <c r="B1282" s="324"/>
      <c r="C1282" s="67"/>
      <c r="D1282" s="67"/>
      <c r="E1282" s="67"/>
      <c r="F1282" s="20"/>
      <c r="G1282" s="18" t="s">
        <v>35</v>
      </c>
      <c r="H1282" s="23"/>
      <c r="I1282" s="16"/>
    </row>
    <row r="1283" spans="1:12" ht="15" thickBot="1" x14ac:dyDescent="0.35">
      <c r="A1283" s="321"/>
      <c r="B1283" s="324"/>
      <c r="C1283" s="67"/>
      <c r="D1283" s="67"/>
      <c r="E1283" s="67"/>
      <c r="F1283" s="20"/>
      <c r="G1283" s="18" t="s">
        <v>34</v>
      </c>
      <c r="H1283" s="23"/>
      <c r="I1283" s="16"/>
    </row>
    <row r="1284" spans="1:12" ht="15" thickBot="1" x14ac:dyDescent="0.35">
      <c r="A1284" s="321"/>
      <c r="B1284" s="324"/>
      <c r="C1284" s="67"/>
      <c r="D1284" s="67"/>
      <c r="E1284" s="67"/>
      <c r="F1284" s="20"/>
      <c r="G1284" s="18" t="s">
        <v>36</v>
      </c>
      <c r="H1284" s="24"/>
      <c r="I1284" s="16"/>
    </row>
    <row r="1285" spans="1:12" ht="22.2" customHeight="1" thickBot="1" x14ac:dyDescent="0.35">
      <c r="A1285" s="322"/>
      <c r="B1285" s="325"/>
      <c r="C1285" s="68">
        <f>SUM(C1280:C1284)</f>
        <v>150</v>
      </c>
      <c r="D1285" s="68">
        <f>SUM(D1280:D1284)</f>
        <v>158</v>
      </c>
      <c r="E1285" s="68">
        <f>SUM(E1280:E1284)</f>
        <v>166</v>
      </c>
      <c r="F1285" s="19"/>
      <c r="G1285" s="10" t="s">
        <v>38</v>
      </c>
      <c r="H1285" s="24"/>
      <c r="I1285" s="16"/>
    </row>
    <row r="1286" spans="1:12" ht="15" thickBot="1" x14ac:dyDescent="0.35">
      <c r="A1286" s="321" t="s">
        <v>55</v>
      </c>
      <c r="B1286" s="323" t="s">
        <v>432</v>
      </c>
      <c r="C1286" s="230">
        <v>50</v>
      </c>
      <c r="D1286" s="111">
        <v>53</v>
      </c>
      <c r="E1286" s="111">
        <v>56</v>
      </c>
      <c r="F1286" s="53"/>
      <c r="G1286" s="102" t="s">
        <v>33</v>
      </c>
      <c r="H1286" s="103">
        <v>288724610</v>
      </c>
      <c r="I1286" s="16" t="s">
        <v>425</v>
      </c>
    </row>
    <row r="1287" spans="1:12" ht="15" thickBot="1" x14ac:dyDescent="0.35">
      <c r="A1287" s="321"/>
      <c r="B1287" s="324"/>
      <c r="C1287" s="111"/>
      <c r="D1287" s="111"/>
      <c r="E1287" s="111"/>
      <c r="F1287" s="53"/>
      <c r="G1287" s="102" t="s">
        <v>306</v>
      </c>
      <c r="H1287" s="103"/>
      <c r="I1287" s="16"/>
    </row>
    <row r="1288" spans="1:12" ht="15" thickBot="1" x14ac:dyDescent="0.35">
      <c r="A1288" s="321"/>
      <c r="B1288" s="324"/>
      <c r="C1288" s="111"/>
      <c r="D1288" s="111"/>
      <c r="E1288" s="111"/>
      <c r="F1288" s="53"/>
      <c r="G1288" s="102" t="s">
        <v>35</v>
      </c>
      <c r="H1288" s="103"/>
      <c r="I1288" s="16"/>
    </row>
    <row r="1289" spans="1:12" ht="15" thickBot="1" x14ac:dyDescent="0.35">
      <c r="A1289" s="321"/>
      <c r="B1289" s="324"/>
      <c r="C1289" s="111"/>
      <c r="D1289" s="111"/>
      <c r="E1289" s="111"/>
      <c r="F1289" s="53"/>
      <c r="G1289" s="102" t="s">
        <v>34</v>
      </c>
      <c r="H1289" s="103"/>
      <c r="I1289" s="16"/>
    </row>
    <row r="1290" spans="1:12" ht="15" thickBot="1" x14ac:dyDescent="0.35">
      <c r="A1290" s="321"/>
      <c r="B1290" s="324"/>
      <c r="C1290" s="111"/>
      <c r="D1290" s="111"/>
      <c r="E1290" s="111"/>
      <c r="F1290" s="53"/>
      <c r="G1290" s="102" t="s">
        <v>36</v>
      </c>
      <c r="H1290" s="105"/>
      <c r="I1290" s="16"/>
    </row>
    <row r="1291" spans="1:12" ht="31.2" customHeight="1" thickBot="1" x14ac:dyDescent="0.35">
      <c r="A1291" s="322"/>
      <c r="B1291" s="325"/>
      <c r="C1291" s="100">
        <f t="shared" ref="C1291:D1291" si="262">SUM(C1286:C1290)</f>
        <v>50</v>
      </c>
      <c r="D1291" s="100">
        <f t="shared" si="262"/>
        <v>53</v>
      </c>
      <c r="E1291" s="100">
        <f>SUM(E1286:E1290)</f>
        <v>56</v>
      </c>
      <c r="F1291" s="104"/>
      <c r="G1291" s="101" t="s">
        <v>38</v>
      </c>
      <c r="H1291" s="105"/>
      <c r="I1291" s="16"/>
    </row>
    <row r="1292" spans="1:12" ht="15" thickBot="1" x14ac:dyDescent="0.35">
      <c r="A1292" s="321" t="s">
        <v>56</v>
      </c>
      <c r="B1292" s="323" t="s">
        <v>433</v>
      </c>
      <c r="C1292" s="67">
        <v>1050</v>
      </c>
      <c r="D1292" s="67">
        <v>1103</v>
      </c>
      <c r="E1292" s="67">
        <v>1158</v>
      </c>
      <c r="F1292" s="20"/>
      <c r="G1292" s="18" t="s">
        <v>33</v>
      </c>
      <c r="H1292" s="23">
        <v>288724610</v>
      </c>
      <c r="I1292" s="16" t="s">
        <v>425</v>
      </c>
      <c r="J1292" s="231">
        <f>C1259+C1260+C1266+C1272+C1280+C1286+C1292</f>
        <v>4269.8</v>
      </c>
      <c r="K1292" s="137">
        <f t="shared" ref="K1292:L1292" si="263">D1259+D1260+D1266+D1272+D1280+D1286+D1292</f>
        <v>4455</v>
      </c>
      <c r="L1292" s="137">
        <f t="shared" si="263"/>
        <v>4677</v>
      </c>
    </row>
    <row r="1293" spans="1:12" ht="15" thickBot="1" x14ac:dyDescent="0.35">
      <c r="A1293" s="321"/>
      <c r="B1293" s="324"/>
      <c r="C1293" s="67"/>
      <c r="D1293" s="67"/>
      <c r="E1293" s="67"/>
      <c r="F1293" s="20"/>
      <c r="G1293" s="18" t="s">
        <v>306</v>
      </c>
      <c r="H1293" s="23"/>
      <c r="I1293" s="16"/>
      <c r="J1293" s="171">
        <f>C1261+C1267+C1273+C1281+C1287+C1293</f>
        <v>200</v>
      </c>
      <c r="K1293" s="137">
        <f t="shared" ref="K1293:L1293" si="264">D1261+D1267+D1273+D1281+D1287+D1293</f>
        <v>158</v>
      </c>
      <c r="L1293" s="137">
        <f t="shared" si="264"/>
        <v>165</v>
      </c>
    </row>
    <row r="1294" spans="1:12" ht="15" thickBot="1" x14ac:dyDescent="0.35">
      <c r="A1294" s="321"/>
      <c r="B1294" s="324"/>
      <c r="C1294" s="67"/>
      <c r="D1294" s="67"/>
      <c r="E1294" s="67"/>
      <c r="F1294" s="20"/>
      <c r="G1294" s="18" t="s">
        <v>35</v>
      </c>
      <c r="H1294" s="23"/>
      <c r="I1294" s="16"/>
      <c r="J1294" s="137">
        <f>C1262+C1268+C1274+C1282+C1288+C1294</f>
        <v>0</v>
      </c>
      <c r="K1294" s="137">
        <f t="shared" ref="K1294:L1294" si="265">D1262+D1268+D1274+D1282+D1288+D1294</f>
        <v>0</v>
      </c>
      <c r="L1294" s="137">
        <f t="shared" si="265"/>
        <v>0</v>
      </c>
    </row>
    <row r="1295" spans="1:12" ht="15" thickBot="1" x14ac:dyDescent="0.35">
      <c r="A1295" s="321"/>
      <c r="B1295" s="324"/>
      <c r="C1295" s="67"/>
      <c r="D1295" s="67"/>
      <c r="E1295" s="67"/>
      <c r="F1295" s="20"/>
      <c r="G1295" s="18" t="s">
        <v>34</v>
      </c>
      <c r="H1295" s="23"/>
      <c r="I1295" s="16"/>
      <c r="J1295" s="137">
        <f>C1263+C1269+C1275+C1283+C1289+C1295</f>
        <v>0</v>
      </c>
      <c r="K1295" s="137">
        <f t="shared" ref="K1295:L1295" si="266">D1263+D1269+D1275+D1283+D1289+D1295</f>
        <v>0</v>
      </c>
      <c r="L1295" s="137">
        <f t="shared" si="266"/>
        <v>0</v>
      </c>
    </row>
    <row r="1296" spans="1:12" ht="15" thickBot="1" x14ac:dyDescent="0.35">
      <c r="A1296" s="321"/>
      <c r="B1296" s="324"/>
      <c r="C1296" s="67"/>
      <c r="D1296" s="67"/>
      <c r="E1296" s="67"/>
      <c r="F1296" s="20"/>
      <c r="G1296" s="18" t="s">
        <v>36</v>
      </c>
      <c r="H1296" s="24"/>
      <c r="I1296" s="16"/>
      <c r="J1296" s="137">
        <f>C1264+C1270+C1276+C1284+C1290+C1296</f>
        <v>51.2</v>
      </c>
      <c r="K1296" s="137">
        <f t="shared" ref="K1296:L1296" si="267">D1264+D1270+D1276+D1284+D1290+D1296</f>
        <v>0</v>
      </c>
      <c r="L1296" s="137">
        <f t="shared" si="267"/>
        <v>0</v>
      </c>
    </row>
    <row r="1297" spans="1:12" ht="15" thickBot="1" x14ac:dyDescent="0.35">
      <c r="A1297" s="322"/>
      <c r="B1297" s="325"/>
      <c r="C1297" s="68">
        <f t="shared" ref="C1297:D1297" si="268">SUM(C1292:C1296)</f>
        <v>1050</v>
      </c>
      <c r="D1297" s="68">
        <f t="shared" si="268"/>
        <v>1103</v>
      </c>
      <c r="E1297" s="68">
        <f>SUM(E1292:E1296)</f>
        <v>1158</v>
      </c>
      <c r="F1297" s="19"/>
      <c r="G1297" s="10" t="s">
        <v>38</v>
      </c>
      <c r="H1297" s="24"/>
      <c r="I1297" s="16"/>
      <c r="J1297" s="140">
        <f>SUM(J1292:J1296)</f>
        <v>4521</v>
      </c>
      <c r="K1297" s="140">
        <f t="shared" ref="K1297:L1297" si="269">SUM(K1292:K1296)</f>
        <v>4613</v>
      </c>
      <c r="L1297" s="140">
        <f t="shared" si="269"/>
        <v>4842</v>
      </c>
    </row>
    <row r="1298" spans="1:12" ht="15" thickBot="1" x14ac:dyDescent="0.35">
      <c r="A1298" s="17"/>
      <c r="B1298" s="21" t="s">
        <v>105</v>
      </c>
      <c r="C1298" s="9"/>
      <c r="D1298" s="9"/>
      <c r="E1298" s="9"/>
      <c r="F1298" s="9"/>
      <c r="G1298" s="10"/>
      <c r="H1298" s="23"/>
      <c r="I1298" s="23"/>
    </row>
    <row r="1299" spans="1:12" ht="15" thickBot="1" x14ac:dyDescent="0.35">
      <c r="A1299" s="35"/>
      <c r="B1299" s="36" t="s">
        <v>84</v>
      </c>
      <c r="C1299" s="70">
        <f>C1300-C1264</f>
        <v>4469.8</v>
      </c>
      <c r="D1299" s="70">
        <f t="shared" ref="D1299:E1299" si="270">D1300-D1264</f>
        <v>4613</v>
      </c>
      <c r="E1299" s="70">
        <f t="shared" si="270"/>
        <v>4842</v>
      </c>
      <c r="F1299" s="37"/>
      <c r="G1299" s="36"/>
      <c r="H1299" s="38"/>
      <c r="I1299" s="39"/>
    </row>
    <row r="1300" spans="1:12" ht="15" thickBot="1" x14ac:dyDescent="0.35">
      <c r="A1300" s="40"/>
      <c r="B1300" s="41" t="s">
        <v>491</v>
      </c>
      <c r="C1300" s="69">
        <f>C1265+C1271+C1277+C1285+C1291+C1297</f>
        <v>4521</v>
      </c>
      <c r="D1300" s="69">
        <f>D1265+D1271+D1277+D1285+D1291+D1297</f>
        <v>4613</v>
      </c>
      <c r="E1300" s="69">
        <f>E1265+E1271+E1277+E1285+E1291+E1297</f>
        <v>4842</v>
      </c>
      <c r="F1300" s="42"/>
      <c r="G1300" s="43"/>
      <c r="H1300" s="44"/>
      <c r="I1300" s="45"/>
    </row>
    <row r="1301" spans="1:12" ht="9" customHeight="1" x14ac:dyDescent="0.3"/>
    <row r="1303" spans="1:12" ht="15" thickBot="1" x14ac:dyDescent="0.35">
      <c r="A1303" s="327" t="s">
        <v>434</v>
      </c>
      <c r="B1303" s="328"/>
      <c r="C1303" s="328"/>
      <c r="D1303" s="328"/>
      <c r="E1303" s="328"/>
      <c r="F1303" s="328"/>
      <c r="G1303" s="328"/>
      <c r="H1303" s="328"/>
      <c r="I1303" s="328"/>
    </row>
    <row r="1304" spans="1:12" ht="46.2" thickBot="1" x14ac:dyDescent="0.35">
      <c r="A1304" s="49" t="s">
        <v>5</v>
      </c>
      <c r="B1304" s="50" t="s">
        <v>230</v>
      </c>
      <c r="C1304" s="50" t="s">
        <v>24</v>
      </c>
      <c r="D1304" s="50" t="s">
        <v>25</v>
      </c>
      <c r="E1304" s="50" t="s">
        <v>26</v>
      </c>
      <c r="F1304" s="50" t="s">
        <v>6</v>
      </c>
      <c r="G1304" s="50" t="s">
        <v>32</v>
      </c>
      <c r="H1304" s="50" t="s">
        <v>27</v>
      </c>
      <c r="I1304" s="50" t="s">
        <v>50</v>
      </c>
    </row>
    <row r="1305" spans="1:12" ht="15" thickBot="1" x14ac:dyDescent="0.35">
      <c r="A1305" s="51">
        <v>1</v>
      </c>
      <c r="B1305" s="52">
        <v>2</v>
      </c>
      <c r="C1305" s="52">
        <v>3</v>
      </c>
      <c r="D1305" s="52">
        <v>4</v>
      </c>
      <c r="E1305" s="52">
        <v>5</v>
      </c>
      <c r="F1305" s="52">
        <v>6</v>
      </c>
      <c r="G1305" s="52">
        <v>7</v>
      </c>
      <c r="H1305" s="52">
        <v>8</v>
      </c>
      <c r="I1305" s="52">
        <v>9</v>
      </c>
    </row>
    <row r="1306" spans="1:12" ht="27" thickBot="1" x14ac:dyDescent="0.35">
      <c r="A1306" s="27" t="s">
        <v>30</v>
      </c>
      <c r="B1306" s="28" t="s">
        <v>438</v>
      </c>
      <c r="C1306" s="29"/>
      <c r="D1306" s="29"/>
      <c r="E1306" s="29"/>
      <c r="F1306" s="30" t="s">
        <v>556</v>
      </c>
      <c r="G1306" s="28"/>
      <c r="H1306" s="29"/>
      <c r="I1306" s="29"/>
    </row>
    <row r="1307" spans="1:12" ht="15" thickBot="1" x14ac:dyDescent="0.35">
      <c r="A1307" s="31" t="s">
        <v>29</v>
      </c>
      <c r="B1307" s="32" t="s">
        <v>440</v>
      </c>
      <c r="C1307" s="33"/>
      <c r="D1307" s="33"/>
      <c r="E1307" s="33"/>
      <c r="F1307" s="34" t="s">
        <v>439</v>
      </c>
      <c r="G1307" s="54"/>
      <c r="H1307" s="33"/>
      <c r="I1307" s="33"/>
    </row>
    <row r="1308" spans="1:12" ht="15" thickBot="1" x14ac:dyDescent="0.35">
      <c r="A1308" s="326" t="s">
        <v>98</v>
      </c>
      <c r="B1308" s="323" t="s">
        <v>441</v>
      </c>
      <c r="C1308" s="18">
        <v>16627.3</v>
      </c>
      <c r="D1308" s="67">
        <v>17458</v>
      </c>
      <c r="E1308" s="67">
        <v>18331</v>
      </c>
      <c r="F1308" s="20"/>
      <c r="G1308" s="55" t="s">
        <v>33</v>
      </c>
      <c r="H1308" s="329" t="s">
        <v>554</v>
      </c>
      <c r="I1308" s="16" t="s">
        <v>435</v>
      </c>
    </row>
    <row r="1309" spans="1:12" ht="15" thickBot="1" x14ac:dyDescent="0.35">
      <c r="A1309" s="321"/>
      <c r="B1309" s="324"/>
      <c r="C1309" s="18">
        <v>2236.6</v>
      </c>
      <c r="D1309" s="67">
        <v>2348</v>
      </c>
      <c r="E1309" s="67">
        <v>2466</v>
      </c>
      <c r="F1309" s="20"/>
      <c r="G1309" s="61" t="s">
        <v>306</v>
      </c>
      <c r="H1309" s="330"/>
      <c r="I1309" s="16"/>
      <c r="J1309" s="75"/>
    </row>
    <row r="1310" spans="1:12" ht="15" thickBot="1" x14ac:dyDescent="0.35">
      <c r="A1310" s="321"/>
      <c r="B1310" s="324"/>
      <c r="C1310" s="111">
        <v>131.9</v>
      </c>
      <c r="D1310" s="67"/>
      <c r="E1310" s="67"/>
      <c r="F1310" s="20"/>
      <c r="G1310" s="62" t="s">
        <v>35</v>
      </c>
      <c r="H1310" s="330"/>
      <c r="I1310" s="16"/>
      <c r="J1310" s="75"/>
    </row>
    <row r="1311" spans="1:12" ht="15" thickBot="1" x14ac:dyDescent="0.35">
      <c r="A1311" s="321"/>
      <c r="B1311" s="324"/>
      <c r="C1311" s="18">
        <v>11561.4</v>
      </c>
      <c r="D1311" s="67">
        <v>12061</v>
      </c>
      <c r="E1311" s="67">
        <v>12664</v>
      </c>
      <c r="F1311" s="20"/>
      <c r="G1311" s="61" t="s">
        <v>436</v>
      </c>
      <c r="H1311" s="330"/>
      <c r="I1311" s="16"/>
      <c r="J1311" s="75"/>
    </row>
    <row r="1312" spans="1:12" ht="15" thickBot="1" x14ac:dyDescent="0.35">
      <c r="A1312" s="321"/>
      <c r="B1312" s="324"/>
      <c r="C1312" s="18"/>
      <c r="D1312" s="67"/>
      <c r="E1312" s="67"/>
      <c r="F1312" s="20"/>
      <c r="G1312" s="62" t="s">
        <v>37</v>
      </c>
      <c r="H1312" s="330"/>
      <c r="I1312" s="16"/>
      <c r="J1312" s="75"/>
    </row>
    <row r="1313" spans="1:10" ht="15" thickBot="1" x14ac:dyDescent="0.35">
      <c r="A1313" s="321"/>
      <c r="B1313" s="324"/>
      <c r="C1313" s="18"/>
      <c r="D1313" s="67"/>
      <c r="E1313" s="67"/>
      <c r="F1313" s="20"/>
      <c r="G1313" s="61" t="s">
        <v>34</v>
      </c>
      <c r="H1313" s="330"/>
      <c r="I1313" s="16"/>
      <c r="J1313" s="75"/>
    </row>
    <row r="1314" spans="1:10" ht="15" thickBot="1" x14ac:dyDescent="0.35">
      <c r="A1314" s="321"/>
      <c r="B1314" s="324"/>
      <c r="C1314" s="18">
        <v>187.7</v>
      </c>
      <c r="D1314" s="67"/>
      <c r="E1314" s="67"/>
      <c r="F1314" s="20"/>
      <c r="G1314" s="62" t="s">
        <v>36</v>
      </c>
      <c r="H1314" s="330"/>
      <c r="I1314" s="16"/>
      <c r="J1314" s="75"/>
    </row>
    <row r="1315" spans="1:10" ht="15" thickBot="1" x14ac:dyDescent="0.35">
      <c r="A1315" s="321"/>
      <c r="B1315" s="324"/>
      <c r="C1315" s="18"/>
      <c r="D1315" s="67"/>
      <c r="E1315" s="67"/>
      <c r="F1315" s="20"/>
      <c r="G1315" s="61" t="s">
        <v>437</v>
      </c>
      <c r="H1315" s="330"/>
      <c r="I1315" s="16"/>
      <c r="J1315" s="75"/>
    </row>
    <row r="1316" spans="1:10" ht="15" thickBot="1" x14ac:dyDescent="0.35">
      <c r="A1316" s="321"/>
      <c r="B1316" s="324"/>
      <c r="C1316" s="68">
        <f>SUM(C1308:C1315)</f>
        <v>30744.899999999998</v>
      </c>
      <c r="D1316" s="68">
        <f t="shared" ref="D1316:E1316" si="271">SUM(D1308:D1315)</f>
        <v>31867</v>
      </c>
      <c r="E1316" s="68">
        <f t="shared" si="271"/>
        <v>33461</v>
      </c>
      <c r="F1316" s="20"/>
      <c r="G1316" s="63" t="s">
        <v>38</v>
      </c>
      <c r="H1316" s="330"/>
      <c r="I1316" s="16"/>
      <c r="J1316" s="75"/>
    </row>
    <row r="1317" spans="1:10" ht="15" thickBot="1" x14ac:dyDescent="0.35">
      <c r="A1317" s="321"/>
      <c r="B1317" s="324"/>
      <c r="C1317" s="10"/>
      <c r="D1317" s="10"/>
      <c r="E1317" s="10"/>
      <c r="F1317" s="20"/>
      <c r="G1317" s="60"/>
      <c r="H1317" s="330"/>
      <c r="I1317" s="16"/>
      <c r="J1317" s="75"/>
    </row>
    <row r="1318" spans="1:10" ht="15" thickBot="1" x14ac:dyDescent="0.35">
      <c r="A1318" s="321"/>
      <c r="B1318" s="324"/>
      <c r="C1318" s="10"/>
      <c r="D1318" s="10"/>
      <c r="E1318" s="10"/>
      <c r="F1318" s="20"/>
      <c r="G1318" s="60"/>
      <c r="H1318" s="330"/>
      <c r="I1318" s="16"/>
      <c r="J1318" s="75"/>
    </row>
    <row r="1319" spans="1:10" ht="15" thickBot="1" x14ac:dyDescent="0.35">
      <c r="A1319" s="321"/>
      <c r="B1319" s="324"/>
      <c r="C1319" s="10"/>
      <c r="D1319" s="10"/>
      <c r="E1319" s="10"/>
      <c r="F1319" s="20"/>
      <c r="G1319" s="60"/>
      <c r="H1319" s="330"/>
      <c r="I1319" s="16"/>
      <c r="J1319" s="75"/>
    </row>
    <row r="1320" spans="1:10" ht="15" thickBot="1" x14ac:dyDescent="0.35">
      <c r="A1320" s="321"/>
      <c r="B1320" s="324"/>
      <c r="C1320" s="10"/>
      <c r="D1320" s="10"/>
      <c r="E1320" s="10"/>
      <c r="F1320" s="20"/>
      <c r="G1320" s="60"/>
      <c r="H1320" s="330"/>
      <c r="I1320" s="16"/>
      <c r="J1320" s="75"/>
    </row>
    <row r="1321" spans="1:10" ht="18" customHeight="1" thickBot="1" x14ac:dyDescent="0.35">
      <c r="A1321" s="321"/>
      <c r="B1321" s="324"/>
      <c r="C1321" s="10"/>
      <c r="D1321" s="10"/>
      <c r="E1321" s="10"/>
      <c r="F1321" s="20"/>
      <c r="G1321" s="60"/>
      <c r="H1321" s="330"/>
      <c r="I1321" s="16"/>
      <c r="J1321" s="75"/>
    </row>
    <row r="1322" spans="1:10" ht="16.2" customHeight="1" thickBot="1" x14ac:dyDescent="0.35">
      <c r="A1322" s="321"/>
      <c r="B1322" s="324"/>
      <c r="C1322" s="10"/>
      <c r="D1322" s="10"/>
      <c r="E1322" s="10"/>
      <c r="F1322" s="20"/>
      <c r="G1322" s="60"/>
      <c r="H1322" s="330"/>
      <c r="I1322" s="16"/>
      <c r="J1322" s="75"/>
    </row>
    <row r="1323" spans="1:10" ht="15" thickBot="1" x14ac:dyDescent="0.35">
      <c r="A1323" s="321"/>
      <c r="B1323" s="324"/>
      <c r="C1323" s="10"/>
      <c r="D1323" s="10"/>
      <c r="E1323" s="10"/>
      <c r="F1323" s="20"/>
      <c r="G1323" s="60"/>
      <c r="H1323" s="330"/>
      <c r="I1323" s="16"/>
      <c r="J1323" s="75"/>
    </row>
    <row r="1324" spans="1:10" ht="15" thickBot="1" x14ac:dyDescent="0.35">
      <c r="A1324" s="321"/>
      <c r="B1324" s="324"/>
      <c r="C1324" s="10"/>
      <c r="D1324" s="10"/>
      <c r="E1324" s="10"/>
      <c r="F1324" s="20"/>
      <c r="G1324" s="60"/>
      <c r="H1324" s="330"/>
      <c r="I1324" s="16"/>
      <c r="J1324" s="75"/>
    </row>
    <row r="1325" spans="1:10" ht="15" thickBot="1" x14ac:dyDescent="0.35">
      <c r="A1325" s="321"/>
      <c r="B1325" s="324"/>
      <c r="C1325" s="10"/>
      <c r="D1325" s="10"/>
      <c r="E1325" s="10"/>
      <c r="F1325" s="20"/>
      <c r="G1325" s="60"/>
      <c r="H1325" s="330"/>
      <c r="I1325" s="16"/>
      <c r="J1325" s="75"/>
    </row>
    <row r="1326" spans="1:10" ht="15" thickBot="1" x14ac:dyDescent="0.35">
      <c r="A1326" s="321"/>
      <c r="B1326" s="324"/>
      <c r="C1326" s="10"/>
      <c r="D1326" s="10"/>
      <c r="E1326" s="10"/>
      <c r="F1326" s="20"/>
      <c r="G1326" s="60"/>
      <c r="H1326" s="330"/>
      <c r="I1326" s="16"/>
      <c r="J1326" s="75"/>
    </row>
    <row r="1327" spans="1:10" ht="15" thickBot="1" x14ac:dyDescent="0.35">
      <c r="A1327" s="321"/>
      <c r="B1327" s="324"/>
      <c r="C1327" s="10"/>
      <c r="D1327" s="10"/>
      <c r="E1327" s="10"/>
      <c r="F1327" s="20"/>
      <c r="G1327" s="60"/>
      <c r="H1327" s="330"/>
      <c r="I1327" s="16"/>
      <c r="J1327" s="75"/>
    </row>
    <row r="1328" spans="1:10" ht="15" thickBot="1" x14ac:dyDescent="0.35">
      <c r="A1328" s="321"/>
      <c r="B1328" s="324"/>
      <c r="C1328" s="10"/>
      <c r="D1328" s="10"/>
      <c r="E1328" s="10"/>
      <c r="F1328" s="20"/>
      <c r="G1328" s="60"/>
      <c r="H1328" s="330"/>
      <c r="I1328" s="16"/>
      <c r="J1328" s="75"/>
    </row>
    <row r="1329" spans="1:10" ht="15" thickBot="1" x14ac:dyDescent="0.35">
      <c r="A1329" s="321"/>
      <c r="B1329" s="324"/>
      <c r="C1329" s="10"/>
      <c r="D1329" s="10"/>
      <c r="E1329" s="10"/>
      <c r="F1329" s="20"/>
      <c r="G1329" s="60"/>
      <c r="H1329" s="330"/>
      <c r="I1329" s="16"/>
      <c r="J1329" s="75"/>
    </row>
    <row r="1330" spans="1:10" ht="15" thickBot="1" x14ac:dyDescent="0.35">
      <c r="A1330" s="322"/>
      <c r="B1330" s="324"/>
      <c r="C1330" s="10"/>
      <c r="D1330" s="10"/>
      <c r="E1330" s="10"/>
      <c r="F1330" s="20"/>
      <c r="G1330" s="60"/>
      <c r="H1330" s="330"/>
      <c r="I1330" s="16"/>
      <c r="J1330" s="75"/>
    </row>
    <row r="1331" spans="1:10" ht="15" thickBot="1" x14ac:dyDescent="0.35">
      <c r="A1331" s="321" t="s">
        <v>40</v>
      </c>
      <c r="B1331" s="323" t="s">
        <v>442</v>
      </c>
      <c r="C1331" s="18"/>
      <c r="D1331" s="18"/>
      <c r="E1331" s="18"/>
      <c r="F1331" s="20"/>
      <c r="G1331" s="61" t="s">
        <v>33</v>
      </c>
      <c r="H1331" s="76">
        <v>288724610</v>
      </c>
      <c r="I1331" s="16" t="s">
        <v>435</v>
      </c>
    </row>
    <row r="1332" spans="1:10" ht="16.8" customHeight="1" thickBot="1" x14ac:dyDescent="0.35">
      <c r="A1332" s="321"/>
      <c r="B1332" s="324"/>
      <c r="C1332" s="18"/>
      <c r="D1332" s="18"/>
      <c r="E1332" s="18"/>
      <c r="F1332" s="20"/>
      <c r="G1332" s="55" t="s">
        <v>306</v>
      </c>
      <c r="H1332" s="23"/>
      <c r="I1332" s="16"/>
    </row>
    <row r="1333" spans="1:10" ht="13.2" customHeight="1" thickBot="1" x14ac:dyDescent="0.35">
      <c r="A1333" s="321"/>
      <c r="B1333" s="324"/>
      <c r="C1333" s="18"/>
      <c r="D1333" s="18"/>
      <c r="E1333" s="18"/>
      <c r="F1333" s="20"/>
      <c r="G1333" s="56" t="s">
        <v>35</v>
      </c>
      <c r="H1333" s="23"/>
      <c r="I1333" s="16"/>
    </row>
    <row r="1334" spans="1:10" ht="15.6" customHeight="1" thickBot="1" x14ac:dyDescent="0.35">
      <c r="A1334" s="321"/>
      <c r="B1334" s="324"/>
      <c r="C1334" s="18">
        <v>134.30000000000001</v>
      </c>
      <c r="D1334" s="67">
        <v>140</v>
      </c>
      <c r="E1334" s="67">
        <v>148</v>
      </c>
      <c r="F1334" s="20"/>
      <c r="G1334" s="55" t="s">
        <v>436</v>
      </c>
      <c r="H1334" s="23"/>
      <c r="I1334" s="16"/>
    </row>
    <row r="1335" spans="1:10" ht="11.4" customHeight="1" thickBot="1" x14ac:dyDescent="0.35">
      <c r="A1335" s="321"/>
      <c r="B1335" s="324"/>
      <c r="C1335" s="18"/>
      <c r="D1335" s="67"/>
      <c r="E1335" s="67"/>
      <c r="F1335" s="20"/>
      <c r="G1335" s="56" t="s">
        <v>37</v>
      </c>
      <c r="H1335" s="24"/>
      <c r="I1335" s="16"/>
    </row>
    <row r="1336" spans="1:10" ht="16.8" customHeight="1" thickBot="1" x14ac:dyDescent="0.35">
      <c r="A1336" s="321"/>
      <c r="B1336" s="324"/>
      <c r="C1336" s="18"/>
      <c r="D1336" s="67"/>
      <c r="E1336" s="67"/>
      <c r="F1336" s="20"/>
      <c r="G1336" s="55" t="s">
        <v>34</v>
      </c>
      <c r="H1336" s="24"/>
      <c r="I1336" s="16"/>
    </row>
    <row r="1337" spans="1:10" ht="15" thickBot="1" x14ac:dyDescent="0.35">
      <c r="A1337" s="321"/>
      <c r="B1337" s="324"/>
      <c r="C1337" s="18"/>
      <c r="D1337" s="67"/>
      <c r="E1337" s="67"/>
      <c r="F1337" s="20"/>
      <c r="G1337" s="56" t="s">
        <v>36</v>
      </c>
      <c r="H1337" s="24"/>
      <c r="I1337" s="16"/>
    </row>
    <row r="1338" spans="1:10" ht="15" thickBot="1" x14ac:dyDescent="0.35">
      <c r="A1338" s="321"/>
      <c r="B1338" s="324"/>
      <c r="C1338" s="18"/>
      <c r="D1338" s="67"/>
      <c r="E1338" s="67"/>
      <c r="F1338" s="20"/>
      <c r="G1338" s="55" t="s">
        <v>437</v>
      </c>
      <c r="H1338" s="24"/>
      <c r="I1338" s="16"/>
    </row>
    <row r="1339" spans="1:10" ht="15" thickBot="1" x14ac:dyDescent="0.35">
      <c r="A1339" s="322"/>
      <c r="B1339" s="325"/>
      <c r="C1339" s="10">
        <f>SUM(C1331:C1338)</f>
        <v>134.30000000000001</v>
      </c>
      <c r="D1339" s="68">
        <f t="shared" ref="D1339" si="272">SUM(D1331:D1338)</f>
        <v>140</v>
      </c>
      <c r="E1339" s="68">
        <f t="shared" ref="E1339" si="273">SUM(E1331:E1338)</f>
        <v>148</v>
      </c>
      <c r="F1339" s="19"/>
      <c r="G1339" s="57" t="s">
        <v>38</v>
      </c>
      <c r="H1339" s="24"/>
      <c r="I1339" s="16"/>
    </row>
    <row r="1340" spans="1:10" ht="16.2" customHeight="1" thickBot="1" x14ac:dyDescent="0.35">
      <c r="A1340" s="326" t="s">
        <v>42</v>
      </c>
      <c r="B1340" s="306" t="s">
        <v>443</v>
      </c>
      <c r="C1340" s="230">
        <v>7894.3</v>
      </c>
      <c r="D1340" s="111">
        <v>8276</v>
      </c>
      <c r="E1340" s="111">
        <v>8690</v>
      </c>
      <c r="F1340" s="53"/>
      <c r="G1340" s="251" t="s">
        <v>33</v>
      </c>
      <c r="H1340" s="331" t="s">
        <v>555</v>
      </c>
      <c r="I1340" s="16" t="s">
        <v>435</v>
      </c>
    </row>
    <row r="1341" spans="1:10" ht="15" thickBot="1" x14ac:dyDescent="0.35">
      <c r="A1341" s="321"/>
      <c r="B1341" s="307"/>
      <c r="C1341" s="111">
        <v>418.6</v>
      </c>
      <c r="D1341" s="111">
        <v>440</v>
      </c>
      <c r="E1341" s="111">
        <v>462</v>
      </c>
      <c r="F1341" s="53"/>
      <c r="G1341" s="55" t="s">
        <v>306</v>
      </c>
      <c r="H1341" s="332"/>
      <c r="I1341" s="16"/>
    </row>
    <row r="1342" spans="1:10" ht="15" thickBot="1" x14ac:dyDescent="0.35">
      <c r="A1342" s="321"/>
      <c r="B1342" s="307"/>
      <c r="C1342" s="230">
        <v>219.4</v>
      </c>
      <c r="D1342" s="111"/>
      <c r="E1342" s="111"/>
      <c r="F1342" s="53"/>
      <c r="G1342" s="252" t="s">
        <v>35</v>
      </c>
      <c r="H1342" s="332"/>
      <c r="I1342" s="16"/>
    </row>
    <row r="1343" spans="1:10" ht="15" thickBot="1" x14ac:dyDescent="0.35">
      <c r="A1343" s="321"/>
      <c r="B1343" s="307"/>
      <c r="C1343" s="230">
        <v>29186.400000000001</v>
      </c>
      <c r="D1343" s="111">
        <v>30218</v>
      </c>
      <c r="E1343" s="111">
        <v>31729</v>
      </c>
      <c r="F1343" s="53"/>
      <c r="G1343" s="251" t="s">
        <v>436</v>
      </c>
      <c r="H1343" s="332"/>
      <c r="I1343" s="16"/>
    </row>
    <row r="1344" spans="1:10" ht="15" thickBot="1" x14ac:dyDescent="0.35">
      <c r="A1344" s="321"/>
      <c r="B1344" s="307"/>
      <c r="C1344" s="111"/>
      <c r="D1344" s="111"/>
      <c r="E1344" s="111"/>
      <c r="F1344" s="53"/>
      <c r="G1344" s="56" t="s">
        <v>37</v>
      </c>
      <c r="H1344" s="332"/>
      <c r="I1344" s="16"/>
    </row>
    <row r="1345" spans="1:9" ht="15" thickBot="1" x14ac:dyDescent="0.35">
      <c r="A1345" s="321"/>
      <c r="B1345" s="307"/>
      <c r="C1345" s="111"/>
      <c r="D1345" s="111"/>
      <c r="E1345" s="111"/>
      <c r="F1345" s="53"/>
      <c r="G1345" s="55" t="s">
        <v>34</v>
      </c>
      <c r="H1345" s="332"/>
      <c r="I1345" s="16"/>
    </row>
    <row r="1346" spans="1:9" ht="15" thickBot="1" x14ac:dyDescent="0.35">
      <c r="A1346" s="321"/>
      <c r="B1346" s="307"/>
      <c r="C1346" s="111">
        <v>120.5</v>
      </c>
      <c r="D1346" s="111"/>
      <c r="E1346" s="111"/>
      <c r="F1346" s="53"/>
      <c r="G1346" s="56" t="s">
        <v>36</v>
      </c>
      <c r="H1346" s="332"/>
      <c r="I1346" s="16"/>
    </row>
    <row r="1347" spans="1:9" ht="15" thickBot="1" x14ac:dyDescent="0.35">
      <c r="A1347" s="321"/>
      <c r="B1347" s="307"/>
      <c r="C1347" s="111">
        <v>2192.6999999999998</v>
      </c>
      <c r="D1347" s="111">
        <v>2302</v>
      </c>
      <c r="E1347" s="111">
        <v>2417</v>
      </c>
      <c r="F1347" s="53"/>
      <c r="G1347" s="55" t="s">
        <v>437</v>
      </c>
      <c r="H1347" s="332"/>
      <c r="I1347" s="16"/>
    </row>
    <row r="1348" spans="1:9" ht="15" thickBot="1" x14ac:dyDescent="0.35">
      <c r="A1348" s="321"/>
      <c r="B1348" s="307"/>
      <c r="C1348" s="190">
        <f>SUM(C1340:C1347)</f>
        <v>40031.899999999994</v>
      </c>
      <c r="D1348" s="149">
        <f t="shared" ref="D1348:E1348" si="274">SUM(D1340:D1347)</f>
        <v>41236</v>
      </c>
      <c r="E1348" s="149">
        <f t="shared" si="274"/>
        <v>43298</v>
      </c>
      <c r="F1348" s="53"/>
      <c r="G1348" s="57" t="s">
        <v>38</v>
      </c>
      <c r="H1348" s="332"/>
      <c r="I1348" s="16"/>
    </row>
    <row r="1349" spans="1:9" ht="15" thickBot="1" x14ac:dyDescent="0.35">
      <c r="A1349" s="321"/>
      <c r="B1349" s="307"/>
      <c r="C1349" s="102"/>
      <c r="D1349" s="102"/>
      <c r="E1349" s="102"/>
      <c r="F1349" s="53"/>
      <c r="G1349" s="57"/>
      <c r="H1349" s="332"/>
      <c r="I1349" s="16"/>
    </row>
    <row r="1350" spans="1:9" ht="15" thickBot="1" x14ac:dyDescent="0.35">
      <c r="A1350" s="321"/>
      <c r="B1350" s="307"/>
      <c r="C1350" s="102"/>
      <c r="D1350" s="102"/>
      <c r="E1350" s="102"/>
      <c r="F1350" s="53"/>
      <c r="G1350" s="57"/>
      <c r="H1350" s="332"/>
      <c r="I1350" s="16"/>
    </row>
    <row r="1351" spans="1:9" ht="15" thickBot="1" x14ac:dyDescent="0.35">
      <c r="A1351" s="321"/>
      <c r="B1351" s="307"/>
      <c r="C1351" s="102"/>
      <c r="D1351" s="102"/>
      <c r="E1351" s="102"/>
      <c r="F1351" s="53"/>
      <c r="G1351" s="57"/>
      <c r="H1351" s="332"/>
      <c r="I1351" s="16"/>
    </row>
    <row r="1352" spans="1:9" ht="15" thickBot="1" x14ac:dyDescent="0.35">
      <c r="A1352" s="321"/>
      <c r="B1352" s="307"/>
      <c r="C1352" s="102"/>
      <c r="D1352" s="102"/>
      <c r="E1352" s="102"/>
      <c r="F1352" s="53"/>
      <c r="G1352" s="57"/>
      <c r="H1352" s="332"/>
      <c r="I1352" s="16"/>
    </row>
    <row r="1353" spans="1:9" ht="15" thickBot="1" x14ac:dyDescent="0.35">
      <c r="A1353" s="321"/>
      <c r="B1353" s="307"/>
      <c r="C1353" s="102"/>
      <c r="D1353" s="102"/>
      <c r="E1353" s="102"/>
      <c r="F1353" s="53"/>
      <c r="G1353" s="57"/>
      <c r="H1353" s="332"/>
      <c r="I1353" s="16"/>
    </row>
    <row r="1354" spans="1:9" ht="15" thickBot="1" x14ac:dyDescent="0.35">
      <c r="A1354" s="321"/>
      <c r="B1354" s="307"/>
      <c r="C1354" s="102"/>
      <c r="D1354" s="102"/>
      <c r="E1354" s="102"/>
      <c r="F1354" s="53"/>
      <c r="G1354" s="57"/>
      <c r="H1354" s="332"/>
      <c r="I1354" s="16"/>
    </row>
    <row r="1355" spans="1:9" ht="15" thickBot="1" x14ac:dyDescent="0.35">
      <c r="A1355" s="321"/>
      <c r="B1355" s="307"/>
      <c r="C1355" s="102"/>
      <c r="D1355" s="102"/>
      <c r="E1355" s="102"/>
      <c r="F1355" s="53"/>
      <c r="G1355" s="57"/>
      <c r="H1355" s="332"/>
      <c r="I1355" s="16"/>
    </row>
    <row r="1356" spans="1:9" ht="13.8" customHeight="1" thickBot="1" x14ac:dyDescent="0.35">
      <c r="A1356" s="322"/>
      <c r="B1356" s="307"/>
      <c r="C1356" s="102"/>
      <c r="D1356" s="102"/>
      <c r="E1356" s="102"/>
      <c r="F1356" s="53"/>
      <c r="G1356" s="77"/>
      <c r="H1356" s="332"/>
      <c r="I1356" s="78"/>
    </row>
    <row r="1357" spans="1:9" ht="15" thickBot="1" x14ac:dyDescent="0.35">
      <c r="A1357" s="321" t="s">
        <v>44</v>
      </c>
      <c r="B1357" s="306" t="s">
        <v>444</v>
      </c>
      <c r="C1357" s="102"/>
      <c r="D1357" s="102"/>
      <c r="E1357" s="102"/>
      <c r="F1357" s="53"/>
      <c r="G1357" s="55" t="s">
        <v>33</v>
      </c>
      <c r="H1357" s="65">
        <v>288724610</v>
      </c>
      <c r="I1357" s="59" t="s">
        <v>435</v>
      </c>
    </row>
    <row r="1358" spans="1:9" ht="15" thickBot="1" x14ac:dyDescent="0.35">
      <c r="A1358" s="321"/>
      <c r="B1358" s="307"/>
      <c r="C1358" s="102"/>
      <c r="D1358" s="102"/>
      <c r="E1358" s="102"/>
      <c r="F1358" s="53"/>
      <c r="G1358" s="55" t="s">
        <v>306</v>
      </c>
      <c r="H1358" s="23"/>
      <c r="I1358" s="16"/>
    </row>
    <row r="1359" spans="1:9" ht="15" thickBot="1" x14ac:dyDescent="0.35">
      <c r="A1359" s="321"/>
      <c r="B1359" s="307"/>
      <c r="C1359" s="102">
        <v>18.5</v>
      </c>
      <c r="D1359" s="102"/>
      <c r="E1359" s="102"/>
      <c r="F1359" s="53"/>
      <c r="G1359" s="56" t="s">
        <v>35</v>
      </c>
      <c r="H1359" s="23"/>
      <c r="I1359" s="16"/>
    </row>
    <row r="1360" spans="1:9" ht="15" thickBot="1" x14ac:dyDescent="0.35">
      <c r="A1360" s="321"/>
      <c r="B1360" s="307"/>
      <c r="C1360" s="241">
        <v>2497.6</v>
      </c>
      <c r="D1360" s="111">
        <v>2592</v>
      </c>
      <c r="E1360" s="111">
        <v>2722</v>
      </c>
      <c r="F1360" s="53"/>
      <c r="G1360" s="251" t="s">
        <v>436</v>
      </c>
      <c r="H1360" s="23"/>
      <c r="I1360" s="16"/>
    </row>
    <row r="1361" spans="1:11" ht="15" thickBot="1" x14ac:dyDescent="0.35">
      <c r="A1361" s="321"/>
      <c r="B1361" s="307"/>
      <c r="C1361" s="102"/>
      <c r="D1361" s="111"/>
      <c r="E1361" s="111"/>
      <c r="F1361" s="53"/>
      <c r="G1361" s="56" t="s">
        <v>37</v>
      </c>
      <c r="H1361" s="24"/>
      <c r="I1361" s="16"/>
    </row>
    <row r="1362" spans="1:11" ht="15" thickBot="1" x14ac:dyDescent="0.35">
      <c r="A1362" s="321"/>
      <c r="B1362" s="307"/>
      <c r="C1362" s="102"/>
      <c r="D1362" s="111"/>
      <c r="E1362" s="111"/>
      <c r="F1362" s="53"/>
      <c r="G1362" s="55" t="s">
        <v>34</v>
      </c>
      <c r="H1362" s="24"/>
      <c r="I1362" s="16"/>
    </row>
    <row r="1363" spans="1:11" ht="15" thickBot="1" x14ac:dyDescent="0.35">
      <c r="A1363" s="321"/>
      <c r="B1363" s="307"/>
      <c r="C1363" s="102"/>
      <c r="D1363" s="111"/>
      <c r="E1363" s="111"/>
      <c r="F1363" s="53"/>
      <c r="G1363" s="56" t="s">
        <v>36</v>
      </c>
      <c r="H1363" s="24"/>
      <c r="I1363" s="16"/>
    </row>
    <row r="1364" spans="1:11" ht="15" thickBot="1" x14ac:dyDescent="0.35">
      <c r="A1364" s="321"/>
      <c r="B1364" s="307"/>
      <c r="C1364" s="102"/>
      <c r="D1364" s="111"/>
      <c r="E1364" s="111"/>
      <c r="F1364" s="53"/>
      <c r="G1364" s="55" t="s">
        <v>437</v>
      </c>
      <c r="H1364" s="24"/>
      <c r="I1364" s="16"/>
    </row>
    <row r="1365" spans="1:11" ht="25.8" customHeight="1" thickBot="1" x14ac:dyDescent="0.35">
      <c r="A1365" s="322"/>
      <c r="B1365" s="308"/>
      <c r="C1365" s="101">
        <f>SUM(C1357:C1364)</f>
        <v>2516.1</v>
      </c>
      <c r="D1365" s="100">
        <f t="shared" ref="D1365" si="275">SUM(D1357:D1364)</f>
        <v>2592</v>
      </c>
      <c r="E1365" s="100">
        <f t="shared" ref="E1365" si="276">SUM(E1357:E1364)</f>
        <v>2722</v>
      </c>
      <c r="F1365" s="104"/>
      <c r="G1365" s="57" t="s">
        <v>38</v>
      </c>
      <c r="H1365" s="24"/>
      <c r="I1365" s="16"/>
    </row>
    <row r="1366" spans="1:11" ht="15" thickBot="1" x14ac:dyDescent="0.35">
      <c r="A1366" s="321" t="s">
        <v>45</v>
      </c>
      <c r="B1366" s="323" t="s">
        <v>445</v>
      </c>
      <c r="C1366" s="67">
        <v>3055.3</v>
      </c>
      <c r="D1366" s="67">
        <v>3155</v>
      </c>
      <c r="E1366" s="67">
        <v>3313</v>
      </c>
      <c r="F1366" s="20" t="s">
        <v>454</v>
      </c>
      <c r="G1366" s="55" t="s">
        <v>33</v>
      </c>
      <c r="H1366" s="333" t="s">
        <v>557</v>
      </c>
      <c r="I1366" s="16" t="s">
        <v>435</v>
      </c>
      <c r="K1366" s="79"/>
    </row>
    <row r="1367" spans="1:11" ht="15" thickBot="1" x14ac:dyDescent="0.35">
      <c r="A1367" s="321"/>
      <c r="B1367" s="324"/>
      <c r="C1367" s="67">
        <v>246</v>
      </c>
      <c r="D1367" s="67">
        <v>258</v>
      </c>
      <c r="E1367" s="67">
        <v>272</v>
      </c>
      <c r="F1367" s="20"/>
      <c r="G1367" s="55" t="s">
        <v>306</v>
      </c>
      <c r="H1367" s="334"/>
      <c r="I1367" s="16"/>
      <c r="K1367" s="79"/>
    </row>
    <row r="1368" spans="1:11" ht="15" thickBot="1" x14ac:dyDescent="0.35">
      <c r="A1368" s="321"/>
      <c r="B1368" s="324"/>
      <c r="C1368" s="67">
        <v>614.4</v>
      </c>
      <c r="D1368" s="67"/>
      <c r="E1368" s="67"/>
      <c r="F1368" s="20"/>
      <c r="G1368" s="56" t="s">
        <v>35</v>
      </c>
      <c r="H1368" s="334"/>
      <c r="I1368" s="16"/>
      <c r="K1368" s="79"/>
    </row>
    <row r="1369" spans="1:11" ht="15" thickBot="1" x14ac:dyDescent="0.35">
      <c r="A1369" s="321"/>
      <c r="B1369" s="324"/>
      <c r="C1369" s="67">
        <v>238.7</v>
      </c>
      <c r="D1369" s="67">
        <v>252</v>
      </c>
      <c r="E1369" s="67">
        <v>264</v>
      </c>
      <c r="F1369" s="20"/>
      <c r="G1369" s="55" t="s">
        <v>436</v>
      </c>
      <c r="H1369" s="334"/>
      <c r="I1369" s="16"/>
      <c r="K1369" s="79"/>
    </row>
    <row r="1370" spans="1:11" ht="15" thickBot="1" x14ac:dyDescent="0.35">
      <c r="A1370" s="321"/>
      <c r="B1370" s="324"/>
      <c r="C1370" s="67"/>
      <c r="D1370" s="67"/>
      <c r="E1370" s="67"/>
      <c r="F1370" s="20"/>
      <c r="G1370" s="56" t="s">
        <v>37</v>
      </c>
      <c r="H1370" s="334"/>
      <c r="I1370" s="16"/>
    </row>
    <row r="1371" spans="1:11" ht="15" thickBot="1" x14ac:dyDescent="0.35">
      <c r="A1371" s="321"/>
      <c r="B1371" s="324"/>
      <c r="C1371" s="67"/>
      <c r="D1371" s="67"/>
      <c r="E1371" s="67"/>
      <c r="F1371" s="20"/>
      <c r="G1371" s="55" t="s">
        <v>34</v>
      </c>
      <c r="H1371" s="334"/>
      <c r="I1371" s="16"/>
    </row>
    <row r="1372" spans="1:11" ht="15" thickBot="1" x14ac:dyDescent="0.35">
      <c r="A1372" s="321"/>
      <c r="B1372" s="324"/>
      <c r="C1372" s="67">
        <v>48.2</v>
      </c>
      <c r="D1372" s="67"/>
      <c r="E1372" s="67"/>
      <c r="F1372" s="20"/>
      <c r="G1372" s="56" t="s">
        <v>36</v>
      </c>
      <c r="H1372" s="334"/>
      <c r="I1372" s="16"/>
    </row>
    <row r="1373" spans="1:11" ht="15" thickBot="1" x14ac:dyDescent="0.35">
      <c r="A1373" s="321"/>
      <c r="B1373" s="324"/>
      <c r="C1373" s="67"/>
      <c r="D1373" s="67"/>
      <c r="E1373" s="67"/>
      <c r="F1373" s="20"/>
      <c r="G1373" s="55" t="s">
        <v>437</v>
      </c>
      <c r="H1373" s="334"/>
      <c r="I1373" s="16"/>
    </row>
    <row r="1374" spans="1:11" ht="15" thickBot="1" x14ac:dyDescent="0.35">
      <c r="A1374" s="322"/>
      <c r="B1374" s="325"/>
      <c r="C1374" s="68">
        <f>SUM(C1366:C1373)</f>
        <v>4202.6000000000004</v>
      </c>
      <c r="D1374" s="68">
        <f t="shared" ref="D1374" si="277">SUM(D1366:D1373)</f>
        <v>3665</v>
      </c>
      <c r="E1374" s="68">
        <f t="shared" ref="E1374" si="278">SUM(E1366:E1373)</f>
        <v>3849</v>
      </c>
      <c r="F1374" s="19"/>
      <c r="G1374" s="57" t="s">
        <v>38</v>
      </c>
      <c r="H1374" s="335"/>
      <c r="I1374" s="16"/>
    </row>
    <row r="1375" spans="1:11" ht="15" thickBot="1" x14ac:dyDescent="0.35">
      <c r="A1375" s="27" t="s">
        <v>30</v>
      </c>
      <c r="B1375" s="28" t="s">
        <v>438</v>
      </c>
      <c r="C1375" s="29"/>
      <c r="D1375" s="29"/>
      <c r="E1375" s="29"/>
      <c r="F1375" s="30" t="s">
        <v>205</v>
      </c>
      <c r="G1375" s="28"/>
      <c r="H1375" s="29"/>
      <c r="I1375" s="29"/>
    </row>
    <row r="1376" spans="1:11" ht="27" thickBot="1" x14ac:dyDescent="0.35">
      <c r="A1376" s="31" t="s">
        <v>51</v>
      </c>
      <c r="B1376" s="32" t="s">
        <v>446</v>
      </c>
      <c r="C1376" s="33"/>
      <c r="D1376" s="33"/>
      <c r="E1376" s="33"/>
      <c r="F1376" s="34" t="s">
        <v>207</v>
      </c>
      <c r="G1376" s="54"/>
      <c r="H1376" s="33"/>
      <c r="I1376" s="33"/>
    </row>
    <row r="1377" spans="1:10" ht="15" thickBot="1" x14ac:dyDescent="0.35">
      <c r="A1377" s="326" t="s">
        <v>54</v>
      </c>
      <c r="B1377" s="306" t="s">
        <v>447</v>
      </c>
      <c r="C1377" s="144">
        <v>345.1</v>
      </c>
      <c r="D1377" s="144">
        <v>352</v>
      </c>
      <c r="E1377" s="136">
        <v>369</v>
      </c>
      <c r="F1377" s="58" t="s">
        <v>209</v>
      </c>
      <c r="G1377" s="55" t="s">
        <v>33</v>
      </c>
      <c r="H1377" s="65">
        <v>288724610</v>
      </c>
      <c r="I1377" s="59" t="s">
        <v>435</v>
      </c>
    </row>
    <row r="1378" spans="1:10" ht="15" thickBot="1" x14ac:dyDescent="0.35">
      <c r="A1378" s="321"/>
      <c r="B1378" s="307"/>
      <c r="C1378" s="111"/>
      <c r="D1378" s="111"/>
      <c r="E1378" s="67"/>
      <c r="F1378" s="20" t="s">
        <v>455</v>
      </c>
      <c r="G1378" s="61" t="s">
        <v>306</v>
      </c>
      <c r="H1378" s="64"/>
      <c r="I1378" s="16"/>
    </row>
    <row r="1379" spans="1:10" ht="15" thickBot="1" x14ac:dyDescent="0.35">
      <c r="A1379" s="321"/>
      <c r="B1379" s="307"/>
      <c r="C1379" s="111">
        <v>458.1</v>
      </c>
      <c r="D1379" s="191">
        <v>237</v>
      </c>
      <c r="E1379" s="191"/>
      <c r="F1379" s="53" t="s">
        <v>456</v>
      </c>
      <c r="G1379" s="62" t="s">
        <v>35</v>
      </c>
      <c r="H1379" s="192"/>
      <c r="I1379" s="155"/>
      <c r="J1379" s="138"/>
    </row>
    <row r="1380" spans="1:10" ht="15" thickBot="1" x14ac:dyDescent="0.35">
      <c r="A1380" s="321"/>
      <c r="B1380" s="307"/>
      <c r="C1380" s="111"/>
      <c r="D1380" s="111"/>
      <c r="E1380" s="111"/>
      <c r="F1380" s="53"/>
      <c r="G1380" s="61" t="s">
        <v>436</v>
      </c>
      <c r="H1380" s="192"/>
      <c r="I1380" s="155"/>
      <c r="J1380" s="138"/>
    </row>
    <row r="1381" spans="1:10" ht="15" thickBot="1" x14ac:dyDescent="0.35">
      <c r="A1381" s="321"/>
      <c r="B1381" s="307"/>
      <c r="C1381" s="111"/>
      <c r="D1381" s="111"/>
      <c r="E1381" s="111"/>
      <c r="F1381" s="53"/>
      <c r="G1381" s="62" t="s">
        <v>37</v>
      </c>
      <c r="H1381" s="192"/>
      <c r="I1381" s="155"/>
      <c r="J1381" s="138"/>
    </row>
    <row r="1382" spans="1:10" ht="15" thickBot="1" x14ac:dyDescent="0.35">
      <c r="A1382" s="321"/>
      <c r="B1382" s="307"/>
      <c r="C1382" s="111">
        <v>30</v>
      </c>
      <c r="D1382" s="111"/>
      <c r="E1382" s="111"/>
      <c r="F1382" s="53"/>
      <c r="G1382" s="61" t="s">
        <v>34</v>
      </c>
      <c r="H1382" s="192"/>
      <c r="I1382" s="155"/>
      <c r="J1382" s="138"/>
    </row>
    <row r="1383" spans="1:10" ht="15" thickBot="1" x14ac:dyDescent="0.35">
      <c r="A1383" s="321"/>
      <c r="B1383" s="307"/>
      <c r="C1383" s="111"/>
      <c r="D1383" s="111"/>
      <c r="E1383" s="111"/>
      <c r="F1383" s="53"/>
      <c r="G1383" s="62" t="s">
        <v>36</v>
      </c>
      <c r="H1383" s="192"/>
      <c r="I1383" s="155"/>
      <c r="J1383" s="138"/>
    </row>
    <row r="1384" spans="1:10" ht="15" thickBot="1" x14ac:dyDescent="0.35">
      <c r="A1384" s="321"/>
      <c r="B1384" s="307"/>
      <c r="C1384" s="111"/>
      <c r="D1384" s="111"/>
      <c r="E1384" s="67"/>
      <c r="F1384" s="20"/>
      <c r="G1384" s="61" t="s">
        <v>437</v>
      </c>
      <c r="H1384" s="64"/>
      <c r="I1384" s="16"/>
    </row>
    <row r="1385" spans="1:10" ht="15" thickBot="1" x14ac:dyDescent="0.35">
      <c r="A1385" s="322"/>
      <c r="B1385" s="308"/>
      <c r="C1385" s="100">
        <f>SUM(C1377:C1384)</f>
        <v>833.2</v>
      </c>
      <c r="D1385" s="100">
        <f t="shared" ref="D1385" si="279">SUM(D1377:D1384)</f>
        <v>589</v>
      </c>
      <c r="E1385" s="68">
        <f t="shared" ref="E1385" si="280">SUM(E1377:E1384)</f>
        <v>369</v>
      </c>
      <c r="F1385" s="20"/>
      <c r="G1385" s="63" t="s">
        <v>38</v>
      </c>
      <c r="H1385" s="64"/>
      <c r="I1385" s="16"/>
    </row>
    <row r="1386" spans="1:10" ht="15" thickBot="1" x14ac:dyDescent="0.35">
      <c r="A1386" s="326" t="s">
        <v>55</v>
      </c>
      <c r="B1386" s="323" t="s">
        <v>448</v>
      </c>
      <c r="C1386" s="136">
        <v>65.900000000000006</v>
      </c>
      <c r="D1386" s="136">
        <v>74</v>
      </c>
      <c r="E1386" s="136">
        <v>78</v>
      </c>
      <c r="F1386" s="58"/>
      <c r="G1386" s="55" t="s">
        <v>33</v>
      </c>
      <c r="H1386" s="65">
        <v>195472991</v>
      </c>
      <c r="I1386" s="59" t="s">
        <v>435</v>
      </c>
    </row>
    <row r="1387" spans="1:10" ht="15" thickBot="1" x14ac:dyDescent="0.35">
      <c r="A1387" s="321"/>
      <c r="B1387" s="324"/>
      <c r="C1387" s="67">
        <v>4.2</v>
      </c>
      <c r="D1387" s="67">
        <v>4.4000000000000004</v>
      </c>
      <c r="E1387" s="67">
        <v>4.5999999999999996</v>
      </c>
      <c r="F1387" s="20"/>
      <c r="G1387" s="61" t="s">
        <v>306</v>
      </c>
      <c r="H1387" s="64"/>
      <c r="I1387" s="16"/>
    </row>
    <row r="1388" spans="1:10" ht="15" thickBot="1" x14ac:dyDescent="0.35">
      <c r="A1388" s="321"/>
      <c r="B1388" s="324"/>
      <c r="C1388" s="67"/>
      <c r="D1388" s="67"/>
      <c r="E1388" s="67"/>
      <c r="F1388" s="20"/>
      <c r="G1388" s="62" t="s">
        <v>35</v>
      </c>
      <c r="H1388" s="64"/>
      <c r="I1388" s="16"/>
    </row>
    <row r="1389" spans="1:10" ht="15" thickBot="1" x14ac:dyDescent="0.35">
      <c r="A1389" s="321"/>
      <c r="B1389" s="324"/>
      <c r="C1389" s="67">
        <v>462.2</v>
      </c>
      <c r="D1389" s="67">
        <v>485</v>
      </c>
      <c r="E1389" s="67">
        <v>510</v>
      </c>
      <c r="F1389" s="20"/>
      <c r="G1389" s="61" t="s">
        <v>436</v>
      </c>
      <c r="H1389" s="64"/>
      <c r="I1389" s="16"/>
    </row>
    <row r="1390" spans="1:10" ht="15" thickBot="1" x14ac:dyDescent="0.35">
      <c r="A1390" s="321"/>
      <c r="B1390" s="324"/>
      <c r="C1390" s="67"/>
      <c r="D1390" s="67"/>
      <c r="E1390" s="67"/>
      <c r="F1390" s="20"/>
      <c r="G1390" s="62" t="s">
        <v>37</v>
      </c>
      <c r="H1390" s="64"/>
      <c r="I1390" s="16"/>
    </row>
    <row r="1391" spans="1:10" ht="15" thickBot="1" x14ac:dyDescent="0.35">
      <c r="A1391" s="321"/>
      <c r="B1391" s="324"/>
      <c r="C1391" s="67"/>
      <c r="D1391" s="67"/>
      <c r="E1391" s="67"/>
      <c r="F1391" s="20"/>
      <c r="G1391" s="61" t="s">
        <v>34</v>
      </c>
      <c r="H1391" s="64"/>
      <c r="I1391" s="16"/>
    </row>
    <row r="1392" spans="1:10" ht="15" thickBot="1" x14ac:dyDescent="0.35">
      <c r="A1392" s="321"/>
      <c r="B1392" s="324"/>
      <c r="C1392" s="67">
        <v>3.5</v>
      </c>
      <c r="D1392" s="67"/>
      <c r="E1392" s="67"/>
      <c r="F1392" s="20"/>
      <c r="G1392" s="62" t="s">
        <v>36</v>
      </c>
      <c r="H1392" s="64"/>
      <c r="I1392" s="16"/>
    </row>
    <row r="1393" spans="1:9" ht="15" thickBot="1" x14ac:dyDescent="0.35">
      <c r="A1393" s="321"/>
      <c r="B1393" s="324"/>
      <c r="C1393" s="67"/>
      <c r="D1393" s="67"/>
      <c r="E1393" s="67"/>
      <c r="F1393" s="20"/>
      <c r="G1393" s="61" t="s">
        <v>437</v>
      </c>
      <c r="H1393" s="64"/>
      <c r="I1393" s="16"/>
    </row>
    <row r="1394" spans="1:9" ht="13.8" customHeight="1" thickBot="1" x14ac:dyDescent="0.35">
      <c r="A1394" s="322"/>
      <c r="B1394" s="325"/>
      <c r="C1394" s="68">
        <f>SUM(C1386:C1393)</f>
        <v>535.79999999999995</v>
      </c>
      <c r="D1394" s="68">
        <f t="shared" ref="D1394" si="281">SUM(D1386:D1393)</f>
        <v>563.4</v>
      </c>
      <c r="E1394" s="68">
        <f t="shared" ref="E1394" si="282">SUM(E1386:E1393)</f>
        <v>592.6</v>
      </c>
      <c r="F1394" s="20"/>
      <c r="G1394" s="63" t="s">
        <v>38</v>
      </c>
      <c r="H1394" s="64"/>
      <c r="I1394" s="16"/>
    </row>
    <row r="1395" spans="1:9" ht="20.399999999999999" customHeight="1" thickBot="1" x14ac:dyDescent="0.35">
      <c r="A1395" s="27" t="s">
        <v>30</v>
      </c>
      <c r="B1395" s="28" t="s">
        <v>438</v>
      </c>
      <c r="C1395" s="29"/>
      <c r="D1395" s="29"/>
      <c r="E1395" s="29"/>
      <c r="F1395" s="30" t="s">
        <v>205</v>
      </c>
      <c r="G1395" s="28"/>
      <c r="H1395" s="29"/>
      <c r="I1395" s="29"/>
    </row>
    <row r="1396" spans="1:9" ht="31.2" customHeight="1" thickBot="1" x14ac:dyDescent="0.35">
      <c r="A1396" s="31" t="s">
        <v>271</v>
      </c>
      <c r="B1396" s="32" t="s">
        <v>450</v>
      </c>
      <c r="C1396" s="33"/>
      <c r="D1396" s="33"/>
      <c r="E1396" s="33"/>
      <c r="F1396" s="34" t="s">
        <v>449</v>
      </c>
      <c r="G1396" s="54"/>
      <c r="H1396" s="33"/>
      <c r="I1396" s="33"/>
    </row>
    <row r="1397" spans="1:9" ht="15" thickBot="1" x14ac:dyDescent="0.35">
      <c r="A1397" s="326" t="s">
        <v>272</v>
      </c>
      <c r="B1397" s="306" t="s">
        <v>451</v>
      </c>
      <c r="C1397" s="144">
        <v>624.5</v>
      </c>
      <c r="D1397" s="144">
        <v>650</v>
      </c>
      <c r="E1397" s="144">
        <v>683</v>
      </c>
      <c r="F1397" s="145" t="s">
        <v>457</v>
      </c>
      <c r="G1397" s="55" t="s">
        <v>33</v>
      </c>
      <c r="H1397" s="146">
        <v>195473036</v>
      </c>
      <c r="I1397" s="59" t="s">
        <v>435</v>
      </c>
    </row>
    <row r="1398" spans="1:9" ht="15" thickBot="1" x14ac:dyDescent="0.35">
      <c r="A1398" s="321"/>
      <c r="B1398" s="307"/>
      <c r="C1398" s="111">
        <v>32</v>
      </c>
      <c r="D1398" s="111">
        <v>34</v>
      </c>
      <c r="E1398" s="111">
        <v>35</v>
      </c>
      <c r="F1398" s="145" t="s">
        <v>458</v>
      </c>
      <c r="G1398" s="61" t="s">
        <v>306</v>
      </c>
      <c r="H1398" s="192"/>
      <c r="I1398" s="16"/>
    </row>
    <row r="1399" spans="1:9" ht="15" thickBot="1" x14ac:dyDescent="0.35">
      <c r="A1399" s="321"/>
      <c r="B1399" s="307"/>
      <c r="C1399" s="111">
        <v>52.7</v>
      </c>
      <c r="D1399" s="111"/>
      <c r="E1399" s="111"/>
      <c r="F1399" s="145" t="s">
        <v>459</v>
      </c>
      <c r="G1399" s="62" t="s">
        <v>35</v>
      </c>
      <c r="H1399" s="192"/>
      <c r="I1399" s="16"/>
    </row>
    <row r="1400" spans="1:9" ht="15" thickBot="1" x14ac:dyDescent="0.35">
      <c r="A1400" s="321"/>
      <c r="B1400" s="307"/>
      <c r="C1400" s="111"/>
      <c r="D1400" s="111"/>
      <c r="E1400" s="111"/>
      <c r="F1400" s="145" t="s">
        <v>460</v>
      </c>
      <c r="G1400" s="61" t="s">
        <v>436</v>
      </c>
      <c r="H1400" s="192"/>
      <c r="I1400" s="16"/>
    </row>
    <row r="1401" spans="1:9" ht="15" thickBot="1" x14ac:dyDescent="0.35">
      <c r="A1401" s="321"/>
      <c r="B1401" s="307"/>
      <c r="C1401" s="111"/>
      <c r="D1401" s="111"/>
      <c r="E1401" s="111"/>
      <c r="F1401" s="145" t="s">
        <v>461</v>
      </c>
      <c r="G1401" s="62" t="s">
        <v>37</v>
      </c>
      <c r="H1401" s="192"/>
      <c r="I1401" s="16"/>
    </row>
    <row r="1402" spans="1:9" ht="16.8" customHeight="1" thickBot="1" x14ac:dyDescent="0.35">
      <c r="A1402" s="321"/>
      <c r="B1402" s="307"/>
      <c r="C1402" s="111">
        <v>196</v>
      </c>
      <c r="D1402" s="111">
        <v>206</v>
      </c>
      <c r="E1402" s="111">
        <v>216</v>
      </c>
      <c r="F1402" s="53"/>
      <c r="G1402" s="61" t="s">
        <v>34</v>
      </c>
      <c r="H1402" s="192"/>
      <c r="I1402" s="16"/>
    </row>
    <row r="1403" spans="1:9" ht="15" thickBot="1" x14ac:dyDescent="0.35">
      <c r="A1403" s="321"/>
      <c r="B1403" s="307"/>
      <c r="C1403" s="111">
        <v>3.1</v>
      </c>
      <c r="D1403" s="111"/>
      <c r="E1403" s="111"/>
      <c r="F1403" s="53"/>
      <c r="G1403" s="62" t="s">
        <v>36</v>
      </c>
      <c r="H1403" s="192"/>
      <c r="I1403" s="16"/>
    </row>
    <row r="1404" spans="1:9" ht="11.4" customHeight="1" thickBot="1" x14ac:dyDescent="0.35">
      <c r="A1404" s="321"/>
      <c r="B1404" s="307"/>
      <c r="C1404" s="111"/>
      <c r="D1404" s="111"/>
      <c r="E1404" s="111"/>
      <c r="F1404" s="53"/>
      <c r="G1404" s="61" t="s">
        <v>437</v>
      </c>
      <c r="H1404" s="192"/>
      <c r="I1404" s="16"/>
    </row>
    <row r="1405" spans="1:9" ht="15" thickBot="1" x14ac:dyDescent="0.35">
      <c r="A1405" s="322"/>
      <c r="B1405" s="308"/>
      <c r="C1405" s="100">
        <f>SUM(C1397:C1404)</f>
        <v>908.30000000000007</v>
      </c>
      <c r="D1405" s="100">
        <f t="shared" ref="D1405" si="283">SUM(D1397:D1404)</f>
        <v>890</v>
      </c>
      <c r="E1405" s="100">
        <f t="shared" ref="E1405" si="284">SUM(E1397:E1404)</f>
        <v>934</v>
      </c>
      <c r="F1405" s="53"/>
      <c r="G1405" s="63" t="s">
        <v>38</v>
      </c>
      <c r="H1405" s="192"/>
      <c r="I1405" s="16"/>
    </row>
    <row r="1406" spans="1:9" ht="14.4" customHeight="1" thickBot="1" x14ac:dyDescent="0.35">
      <c r="A1406" s="17"/>
      <c r="B1406" s="21" t="s">
        <v>105</v>
      </c>
      <c r="C1406" s="9"/>
      <c r="D1406" s="9"/>
      <c r="E1406" s="9"/>
      <c r="F1406" s="9"/>
      <c r="G1406" s="10"/>
      <c r="H1406" s="23"/>
      <c r="I1406" s="23"/>
    </row>
    <row r="1407" spans="1:9" ht="21.6" customHeight="1" thickBot="1" x14ac:dyDescent="0.35">
      <c r="A1407" s="27" t="s">
        <v>106</v>
      </c>
      <c r="B1407" s="28" t="s">
        <v>263</v>
      </c>
      <c r="C1407" s="29"/>
      <c r="D1407" s="29"/>
      <c r="E1407" s="29"/>
      <c r="F1407" s="30" t="s">
        <v>264</v>
      </c>
      <c r="G1407" s="28"/>
      <c r="H1407" s="29"/>
      <c r="I1407" s="29"/>
    </row>
    <row r="1408" spans="1:9" ht="40.200000000000003" thickBot="1" x14ac:dyDescent="0.35">
      <c r="A1408" s="31" t="s">
        <v>107</v>
      </c>
      <c r="B1408" s="32" t="s">
        <v>267</v>
      </c>
      <c r="C1408" s="33"/>
      <c r="D1408" s="33"/>
      <c r="E1408" s="33"/>
      <c r="F1408" s="34" t="s">
        <v>266</v>
      </c>
      <c r="G1408" s="54"/>
      <c r="H1408" s="33"/>
      <c r="I1408" s="33"/>
    </row>
    <row r="1409" spans="1:13" ht="13.8" customHeight="1" thickBot="1" x14ac:dyDescent="0.35">
      <c r="A1409" s="326" t="s">
        <v>110</v>
      </c>
      <c r="B1409" s="306" t="s">
        <v>452</v>
      </c>
      <c r="C1409" s="66"/>
      <c r="D1409" s="66"/>
      <c r="E1409" s="66"/>
      <c r="F1409" s="145"/>
      <c r="G1409" s="55" t="s">
        <v>33</v>
      </c>
      <c r="H1409" s="146">
        <v>288724610</v>
      </c>
      <c r="I1409" s="193" t="s">
        <v>435</v>
      </c>
      <c r="J1409" s="138"/>
      <c r="K1409" s="138"/>
      <c r="L1409" s="138"/>
      <c r="M1409" s="138"/>
    </row>
    <row r="1410" spans="1:13" ht="13.2" customHeight="1" thickBot="1" x14ac:dyDescent="0.35">
      <c r="A1410" s="321"/>
      <c r="B1410" s="307"/>
      <c r="C1410" s="102"/>
      <c r="D1410" s="102"/>
      <c r="E1410" s="102"/>
      <c r="F1410" s="53"/>
      <c r="G1410" s="61" t="s">
        <v>306</v>
      </c>
      <c r="H1410" s="192"/>
      <c r="I1410" s="155"/>
      <c r="J1410" s="138"/>
      <c r="K1410" s="138"/>
      <c r="L1410" s="138"/>
      <c r="M1410" s="138"/>
    </row>
    <row r="1411" spans="1:13" ht="15" thickBot="1" x14ac:dyDescent="0.35">
      <c r="A1411" s="321"/>
      <c r="B1411" s="307"/>
      <c r="C1411" s="102"/>
      <c r="D1411" s="102"/>
      <c r="E1411" s="102"/>
      <c r="F1411" s="53"/>
      <c r="G1411" s="62" t="s">
        <v>35</v>
      </c>
      <c r="H1411" s="192"/>
      <c r="I1411" s="155"/>
      <c r="J1411" s="138"/>
      <c r="K1411" s="138"/>
      <c r="L1411" s="138"/>
      <c r="M1411" s="138"/>
    </row>
    <row r="1412" spans="1:13" ht="11.4" customHeight="1" thickBot="1" x14ac:dyDescent="0.35">
      <c r="A1412" s="321"/>
      <c r="B1412" s="307"/>
      <c r="C1412" s="102"/>
      <c r="D1412" s="102"/>
      <c r="E1412" s="102"/>
      <c r="F1412" s="53"/>
      <c r="G1412" s="61" t="s">
        <v>436</v>
      </c>
      <c r="H1412" s="192"/>
      <c r="I1412" s="155"/>
      <c r="J1412" s="138"/>
      <c r="K1412" s="138"/>
      <c r="L1412" s="138"/>
      <c r="M1412" s="138"/>
    </row>
    <row r="1413" spans="1:13" ht="16.2" customHeight="1" thickBot="1" x14ac:dyDescent="0.35">
      <c r="A1413" s="321"/>
      <c r="B1413" s="307"/>
      <c r="C1413" s="102"/>
      <c r="D1413" s="102"/>
      <c r="E1413" s="102"/>
      <c r="F1413" s="53"/>
      <c r="G1413" s="62" t="s">
        <v>37</v>
      </c>
      <c r="H1413" s="192"/>
      <c r="I1413" s="155"/>
      <c r="J1413" s="138"/>
      <c r="K1413" s="138"/>
      <c r="L1413" s="138"/>
      <c r="M1413" s="138"/>
    </row>
    <row r="1414" spans="1:13" ht="15" thickBot="1" x14ac:dyDescent="0.35">
      <c r="A1414" s="321"/>
      <c r="B1414" s="307"/>
      <c r="C1414" s="102">
        <v>32.4</v>
      </c>
      <c r="D1414" s="102"/>
      <c r="E1414" s="102"/>
      <c r="F1414" s="53"/>
      <c r="G1414" s="61" t="s">
        <v>34</v>
      </c>
      <c r="H1414" s="192"/>
      <c r="I1414" s="155"/>
      <c r="J1414" s="138"/>
      <c r="K1414" s="138"/>
      <c r="L1414" s="138"/>
      <c r="M1414" s="138"/>
    </row>
    <row r="1415" spans="1:13" ht="15" thickBot="1" x14ac:dyDescent="0.35">
      <c r="A1415" s="321"/>
      <c r="B1415" s="307"/>
      <c r="C1415" s="102"/>
      <c r="D1415" s="102"/>
      <c r="E1415" s="102"/>
      <c r="F1415" s="53"/>
      <c r="G1415" s="62" t="s">
        <v>36</v>
      </c>
      <c r="H1415" s="192"/>
      <c r="I1415" s="155"/>
      <c r="J1415" s="138"/>
      <c r="K1415" s="138"/>
      <c r="L1415" s="138"/>
      <c r="M1415" s="138"/>
    </row>
    <row r="1416" spans="1:13" ht="15" thickBot="1" x14ac:dyDescent="0.35">
      <c r="A1416" s="321"/>
      <c r="B1416" s="307"/>
      <c r="C1416" s="102"/>
      <c r="D1416" s="102"/>
      <c r="E1416" s="102"/>
      <c r="F1416" s="53"/>
      <c r="G1416" s="61" t="s">
        <v>437</v>
      </c>
      <c r="H1416" s="192"/>
      <c r="I1416" s="155"/>
      <c r="J1416" s="138"/>
      <c r="K1416" s="138"/>
      <c r="L1416" s="138"/>
      <c r="M1416" s="138"/>
    </row>
    <row r="1417" spans="1:13" ht="15" thickBot="1" x14ac:dyDescent="0.35">
      <c r="A1417" s="322"/>
      <c r="B1417" s="308"/>
      <c r="C1417" s="101">
        <f>SUM(C1409:C1416)</f>
        <v>32.4</v>
      </c>
      <c r="D1417" s="101">
        <f t="shared" ref="D1417" si="285">SUM(D1409:D1416)</f>
        <v>0</v>
      </c>
      <c r="E1417" s="101">
        <f t="shared" ref="E1417" si="286">SUM(E1409:E1416)</f>
        <v>0</v>
      </c>
      <c r="F1417" s="53"/>
      <c r="G1417" s="63" t="s">
        <v>38</v>
      </c>
      <c r="H1417" s="192"/>
      <c r="I1417" s="155"/>
      <c r="J1417" s="138"/>
      <c r="K1417" s="138"/>
      <c r="L1417" s="138"/>
      <c r="M1417" s="138"/>
    </row>
    <row r="1418" spans="1:13" ht="15" thickBot="1" x14ac:dyDescent="0.35">
      <c r="A1418" s="326" t="s">
        <v>120</v>
      </c>
      <c r="B1418" s="306" t="s">
        <v>453</v>
      </c>
      <c r="C1418" s="66"/>
      <c r="D1418" s="66"/>
      <c r="E1418" s="66"/>
      <c r="F1418" s="145"/>
      <c r="G1418" s="55" t="s">
        <v>33</v>
      </c>
      <c r="H1418" s="146">
        <v>288724610</v>
      </c>
      <c r="I1418" s="193" t="s">
        <v>435</v>
      </c>
      <c r="J1418" s="231">
        <f t="shared" ref="J1418:J1425" si="287">C1308+C1331+C1340+C1357+C1366+C1377+C1386+C1397+C1409+C1418</f>
        <v>28612.399999999998</v>
      </c>
      <c r="K1418" s="171">
        <f t="shared" ref="K1418:L1418" si="288">D1308+D1331+D1340+D1357+D1366+D1377+D1386+D1397+D1409+D1418</f>
        <v>29965</v>
      </c>
      <c r="L1418" s="171">
        <f t="shared" si="288"/>
        <v>31464</v>
      </c>
      <c r="M1418" s="138"/>
    </row>
    <row r="1419" spans="1:13" ht="15" thickBot="1" x14ac:dyDescent="0.35">
      <c r="A1419" s="321"/>
      <c r="B1419" s="307"/>
      <c r="C1419" s="102"/>
      <c r="D1419" s="102"/>
      <c r="E1419" s="102"/>
      <c r="F1419" s="53"/>
      <c r="G1419" s="61" t="s">
        <v>306</v>
      </c>
      <c r="H1419" s="192"/>
      <c r="I1419" s="155"/>
      <c r="J1419" s="171">
        <f t="shared" si="287"/>
        <v>2937.3999999999996</v>
      </c>
      <c r="K1419" s="171">
        <f t="shared" ref="K1419:L1419" si="289">D1309+D1332+D1341+D1358+D1367+D1378+D1387+D1398+D1410+D1419</f>
        <v>3084.4</v>
      </c>
      <c r="L1419" s="171">
        <f t="shared" si="289"/>
        <v>3239.6</v>
      </c>
      <c r="M1419" s="138"/>
    </row>
    <row r="1420" spans="1:13" ht="15" thickBot="1" x14ac:dyDescent="0.35">
      <c r="A1420" s="321"/>
      <c r="B1420" s="307"/>
      <c r="C1420" s="102"/>
      <c r="D1420" s="102"/>
      <c r="E1420" s="102"/>
      <c r="F1420" s="53"/>
      <c r="G1420" s="62" t="s">
        <v>35</v>
      </c>
      <c r="H1420" s="192"/>
      <c r="I1420" s="155"/>
      <c r="J1420" s="231">
        <f t="shared" si="287"/>
        <v>1495.0000000000002</v>
      </c>
      <c r="K1420" s="171">
        <f t="shared" ref="K1420:L1420" si="290">D1310+D1333+D1342+D1359+D1368+D1379+D1388+D1399+D1411+D1420</f>
        <v>237</v>
      </c>
      <c r="L1420" s="171">
        <f t="shared" si="290"/>
        <v>0</v>
      </c>
      <c r="M1420" s="138"/>
    </row>
    <row r="1421" spans="1:13" ht="15" thickBot="1" x14ac:dyDescent="0.35">
      <c r="A1421" s="321"/>
      <c r="B1421" s="307"/>
      <c r="C1421" s="102"/>
      <c r="D1421" s="102"/>
      <c r="E1421" s="102"/>
      <c r="F1421" s="53"/>
      <c r="G1421" s="61" t="s">
        <v>436</v>
      </c>
      <c r="H1421" s="192"/>
      <c r="I1421" s="155"/>
      <c r="J1421" s="171">
        <f t="shared" si="287"/>
        <v>44080.599999999991</v>
      </c>
      <c r="K1421" s="171">
        <f t="shared" ref="K1421:L1421" si="291">D1311+D1334+D1343+D1360+D1369+D1380+D1389+D1400+D1412+D1421</f>
        <v>45748</v>
      </c>
      <c r="L1421" s="171">
        <f t="shared" si="291"/>
        <v>48037</v>
      </c>
      <c r="M1421" s="138"/>
    </row>
    <row r="1422" spans="1:13" ht="15" thickBot="1" x14ac:dyDescent="0.35">
      <c r="A1422" s="321"/>
      <c r="B1422" s="307"/>
      <c r="C1422" s="102"/>
      <c r="D1422" s="102"/>
      <c r="E1422" s="102"/>
      <c r="F1422" s="53"/>
      <c r="G1422" s="62" t="s">
        <v>37</v>
      </c>
      <c r="H1422" s="192"/>
      <c r="I1422" s="155"/>
      <c r="J1422" s="171">
        <f t="shared" si="287"/>
        <v>0</v>
      </c>
      <c r="K1422" s="171">
        <f t="shared" ref="K1422:L1422" si="292">D1312+D1335+D1344+D1361+D1370+D1381+D1390+D1401+D1413+D1422</f>
        <v>0</v>
      </c>
      <c r="L1422" s="171">
        <f t="shared" si="292"/>
        <v>0</v>
      </c>
      <c r="M1422" s="138"/>
    </row>
    <row r="1423" spans="1:13" ht="15" thickBot="1" x14ac:dyDescent="0.35">
      <c r="A1423" s="321"/>
      <c r="B1423" s="307"/>
      <c r="C1423" s="102"/>
      <c r="D1423" s="102"/>
      <c r="E1423" s="102"/>
      <c r="F1423" s="53"/>
      <c r="G1423" s="61" t="s">
        <v>34</v>
      </c>
      <c r="H1423" s="192"/>
      <c r="I1423" s="155"/>
      <c r="J1423" s="171">
        <f t="shared" si="287"/>
        <v>258.39999999999998</v>
      </c>
      <c r="K1423" s="171">
        <f t="shared" ref="K1423:L1423" si="293">D1313+D1336+D1345+D1362+D1371+D1382+D1391+D1402+D1414+D1423</f>
        <v>206</v>
      </c>
      <c r="L1423" s="171">
        <f t="shared" si="293"/>
        <v>216</v>
      </c>
      <c r="M1423" s="138"/>
    </row>
    <row r="1424" spans="1:13" ht="15" thickBot="1" x14ac:dyDescent="0.35">
      <c r="A1424" s="321"/>
      <c r="B1424" s="307"/>
      <c r="C1424" s="102"/>
      <c r="D1424" s="102"/>
      <c r="E1424" s="102"/>
      <c r="F1424" s="53"/>
      <c r="G1424" s="62" t="s">
        <v>36</v>
      </c>
      <c r="H1424" s="192"/>
      <c r="I1424" s="155"/>
      <c r="J1424" s="171">
        <f t="shared" si="287"/>
        <v>363</v>
      </c>
      <c r="K1424" s="171">
        <f t="shared" ref="K1424:L1424" si="294">D1314+D1337+D1346+D1363+D1372+D1383+D1392+D1403+D1415+D1424</f>
        <v>0</v>
      </c>
      <c r="L1424" s="171">
        <f t="shared" si="294"/>
        <v>0</v>
      </c>
      <c r="M1424" s="138"/>
    </row>
    <row r="1425" spans="1:13" ht="15" thickBot="1" x14ac:dyDescent="0.35">
      <c r="A1425" s="321"/>
      <c r="B1425" s="307"/>
      <c r="C1425" s="102"/>
      <c r="D1425" s="102"/>
      <c r="E1425" s="102"/>
      <c r="F1425" s="53"/>
      <c r="G1425" s="61" t="s">
        <v>437</v>
      </c>
      <c r="H1425" s="192"/>
      <c r="I1425" s="155"/>
      <c r="J1425" s="171">
        <f t="shared" si="287"/>
        <v>2192.6999999999998</v>
      </c>
      <c r="K1425" s="171">
        <f t="shared" ref="K1425:L1425" si="295">D1315+D1338+D1347+D1364+D1373+D1384+D1393+D1404+D1416+D1425</f>
        <v>2302</v>
      </c>
      <c r="L1425" s="171">
        <f t="shared" si="295"/>
        <v>2417</v>
      </c>
      <c r="M1425" s="138"/>
    </row>
    <row r="1426" spans="1:13" ht="15" thickBot="1" x14ac:dyDescent="0.35">
      <c r="A1426" s="322"/>
      <c r="B1426" s="308"/>
      <c r="C1426" s="101">
        <f>SUM(C1418:C1425)</f>
        <v>0</v>
      </c>
      <c r="D1426" s="101">
        <f t="shared" ref="D1426" si="296">SUM(D1418:D1425)</f>
        <v>0</v>
      </c>
      <c r="E1426" s="101">
        <f t="shared" ref="E1426" si="297">SUM(E1418:E1425)</f>
        <v>0</v>
      </c>
      <c r="F1426" s="53"/>
      <c r="G1426" s="63" t="s">
        <v>38</v>
      </c>
      <c r="H1426" s="192"/>
      <c r="I1426" s="155"/>
      <c r="J1426" s="189">
        <f>SUM(J1418:J1425)</f>
        <v>79939.499999999985</v>
      </c>
      <c r="K1426" s="189">
        <f t="shared" ref="K1426:L1426" si="298">SUM(K1418:K1425)</f>
        <v>81542.399999999994</v>
      </c>
      <c r="L1426" s="189">
        <f t="shared" si="298"/>
        <v>85373.6</v>
      </c>
      <c r="M1426" s="138"/>
    </row>
    <row r="1427" spans="1:13" ht="15" thickBot="1" x14ac:dyDescent="0.35">
      <c r="A1427" s="17"/>
      <c r="B1427" s="21" t="s">
        <v>123</v>
      </c>
      <c r="C1427" s="114"/>
      <c r="D1427" s="114"/>
      <c r="E1427" s="114"/>
      <c r="F1427" s="114"/>
      <c r="G1427" s="101"/>
      <c r="H1427" s="103"/>
      <c r="I1427" s="103"/>
      <c r="J1427" s="138"/>
      <c r="K1427" s="138"/>
    </row>
    <row r="1428" spans="1:13" ht="15" thickBot="1" x14ac:dyDescent="0.35">
      <c r="A1428" s="35"/>
      <c r="B1428" s="36" t="s">
        <v>84</v>
      </c>
      <c r="C1428" s="119">
        <f>C1429-C1314-C1337-C1346-C1363-C1372-C1383-C1392-C1403-C1415-C1424</f>
        <v>79576.5</v>
      </c>
      <c r="D1428" s="119">
        <f t="shared" ref="D1428:E1428" si="299">D1429-D1314-D1337-D1346-D1363-D1372-D1383-D1392-D1403-D1415-D1424</f>
        <v>81542.399999999994</v>
      </c>
      <c r="E1428" s="119">
        <f t="shared" si="299"/>
        <v>85373.6</v>
      </c>
      <c r="F1428" s="121"/>
      <c r="G1428" s="118"/>
      <c r="H1428" s="122"/>
      <c r="I1428" s="123"/>
      <c r="J1428" s="138"/>
      <c r="K1428" s="138"/>
    </row>
    <row r="1429" spans="1:13" ht="15" thickBot="1" x14ac:dyDescent="0.35">
      <c r="A1429" s="40"/>
      <c r="B1429" s="41" t="s">
        <v>490</v>
      </c>
      <c r="C1429" s="126">
        <f>C1316+C1339+C1348+C1365+C1374+C1385+C1394+C1405+C1417+C1426</f>
        <v>79939.5</v>
      </c>
      <c r="D1429" s="126">
        <f t="shared" ref="D1429:E1429" si="300">D1316+D1339+D1348+D1365+D1374+D1385+D1394+D1405+D1417+D1426</f>
        <v>81542.399999999994</v>
      </c>
      <c r="E1429" s="126">
        <f t="shared" si="300"/>
        <v>85373.6</v>
      </c>
      <c r="F1429" s="128"/>
      <c r="G1429" s="129"/>
      <c r="H1429" s="130"/>
      <c r="I1429" s="131"/>
      <c r="J1429" s="138"/>
      <c r="K1429" s="138"/>
    </row>
    <row r="1432" spans="1:13" ht="15" thickBot="1" x14ac:dyDescent="0.35">
      <c r="A1432" s="327" t="s">
        <v>462</v>
      </c>
      <c r="B1432" s="328"/>
      <c r="C1432" s="328"/>
      <c r="D1432" s="328"/>
      <c r="E1432" s="328"/>
      <c r="F1432" s="328"/>
      <c r="G1432" s="328"/>
      <c r="H1432" s="328"/>
      <c r="I1432" s="328"/>
    </row>
    <row r="1433" spans="1:13" ht="54" customHeight="1" thickBot="1" x14ac:dyDescent="0.35">
      <c r="A1433" s="49" t="s">
        <v>5</v>
      </c>
      <c r="B1433" s="50" t="s">
        <v>230</v>
      </c>
      <c r="C1433" s="50" t="s">
        <v>24</v>
      </c>
      <c r="D1433" s="50" t="s">
        <v>25</v>
      </c>
      <c r="E1433" s="50" t="s">
        <v>26</v>
      </c>
      <c r="F1433" s="50" t="s">
        <v>6</v>
      </c>
      <c r="G1433" s="50" t="s">
        <v>32</v>
      </c>
      <c r="H1433" s="50" t="s">
        <v>27</v>
      </c>
      <c r="I1433" s="50" t="s">
        <v>50</v>
      </c>
    </row>
    <row r="1434" spans="1:13" ht="19.2" customHeight="1" thickBot="1" x14ac:dyDescent="0.35">
      <c r="A1434" s="51">
        <v>1</v>
      </c>
      <c r="B1434" s="52">
        <v>2</v>
      </c>
      <c r="C1434" s="52">
        <v>3</v>
      </c>
      <c r="D1434" s="52">
        <v>4</v>
      </c>
      <c r="E1434" s="52">
        <v>5</v>
      </c>
      <c r="F1434" s="52">
        <v>6</v>
      </c>
      <c r="G1434" s="52">
        <v>7</v>
      </c>
      <c r="H1434" s="52">
        <v>8</v>
      </c>
      <c r="I1434" s="52">
        <v>9</v>
      </c>
    </row>
    <row r="1435" spans="1:13" ht="42.6" customHeight="1" thickBot="1" x14ac:dyDescent="0.35">
      <c r="A1435" s="27" t="s">
        <v>30</v>
      </c>
      <c r="B1435" s="28" t="s">
        <v>147</v>
      </c>
      <c r="C1435" s="29"/>
      <c r="D1435" s="29"/>
      <c r="E1435" s="29"/>
      <c r="F1435" s="30" t="s">
        <v>146</v>
      </c>
      <c r="G1435" s="28"/>
      <c r="H1435" s="29"/>
      <c r="I1435" s="29"/>
    </row>
    <row r="1436" spans="1:13" ht="37.799999999999997" customHeight="1" thickBot="1" x14ac:dyDescent="0.35">
      <c r="A1436" s="31" t="s">
        <v>29</v>
      </c>
      <c r="B1436" s="32" t="s">
        <v>463</v>
      </c>
      <c r="C1436" s="33"/>
      <c r="D1436" s="33"/>
      <c r="E1436" s="33"/>
      <c r="F1436" s="34"/>
      <c r="G1436" s="32"/>
      <c r="H1436" s="33"/>
      <c r="I1436" s="33"/>
    </row>
    <row r="1437" spans="1:13" ht="15" thickBot="1" x14ac:dyDescent="0.35">
      <c r="A1437" s="321" t="s">
        <v>98</v>
      </c>
      <c r="B1437" s="323" t="s">
        <v>466</v>
      </c>
      <c r="C1437" s="18"/>
      <c r="D1437" s="18"/>
      <c r="E1437" s="18"/>
      <c r="F1437" s="20"/>
      <c r="G1437" s="18" t="s">
        <v>33</v>
      </c>
      <c r="H1437" s="23">
        <v>288724610</v>
      </c>
      <c r="I1437" s="16">
        <v>0</v>
      </c>
    </row>
    <row r="1438" spans="1:13" ht="15" thickBot="1" x14ac:dyDescent="0.35">
      <c r="A1438" s="321"/>
      <c r="B1438" s="324"/>
      <c r="C1438" s="18"/>
      <c r="D1438" s="18"/>
      <c r="E1438" s="18"/>
      <c r="F1438" s="20"/>
      <c r="G1438" s="18" t="s">
        <v>306</v>
      </c>
      <c r="H1438" s="23"/>
      <c r="I1438" s="16"/>
    </row>
    <row r="1439" spans="1:13" ht="15" thickBot="1" x14ac:dyDescent="0.35">
      <c r="A1439" s="321"/>
      <c r="B1439" s="324"/>
      <c r="C1439" s="18"/>
      <c r="D1439" s="18"/>
      <c r="E1439" s="18"/>
      <c r="F1439" s="20"/>
      <c r="G1439" s="18" t="s">
        <v>35</v>
      </c>
      <c r="H1439" s="23"/>
      <c r="I1439" s="16"/>
    </row>
    <row r="1440" spans="1:13" ht="15" thickBot="1" x14ac:dyDescent="0.35">
      <c r="A1440" s="321"/>
      <c r="B1440" s="324"/>
      <c r="C1440" s="18"/>
      <c r="D1440" s="18"/>
      <c r="E1440" s="18"/>
      <c r="F1440" s="20"/>
      <c r="G1440" s="18" t="s">
        <v>34</v>
      </c>
      <c r="H1440" s="23"/>
      <c r="I1440" s="16"/>
    </row>
    <row r="1441" spans="1:9" ht="15" thickBot="1" x14ac:dyDescent="0.35">
      <c r="A1441" s="321"/>
      <c r="B1441" s="324"/>
      <c r="C1441" s="18"/>
      <c r="D1441" s="18"/>
      <c r="E1441" s="18"/>
      <c r="F1441" s="20"/>
      <c r="G1441" s="18" t="s">
        <v>36</v>
      </c>
      <c r="H1441" s="24"/>
      <c r="I1441" s="16"/>
    </row>
    <row r="1442" spans="1:9" ht="15" thickBot="1" x14ac:dyDescent="0.35">
      <c r="A1442" s="322"/>
      <c r="B1442" s="325"/>
      <c r="C1442" s="10">
        <f t="shared" ref="C1442:D1442" si="301">SUM(C1437:C1441)</f>
        <v>0</v>
      </c>
      <c r="D1442" s="10">
        <f t="shared" si="301"/>
        <v>0</v>
      </c>
      <c r="E1442" s="10">
        <f>SUM(E1437:E1441)</f>
        <v>0</v>
      </c>
      <c r="F1442" s="19"/>
      <c r="G1442" s="10" t="s">
        <v>38</v>
      </c>
      <c r="H1442" s="24"/>
      <c r="I1442" s="16"/>
    </row>
    <row r="1443" spans="1:9" ht="15" thickBot="1" x14ac:dyDescent="0.35">
      <c r="A1443" s="321" t="s">
        <v>40</v>
      </c>
      <c r="B1443" s="323" t="s">
        <v>465</v>
      </c>
      <c r="C1443" s="67">
        <v>25</v>
      </c>
      <c r="D1443" s="67">
        <v>26</v>
      </c>
      <c r="E1443" s="67">
        <v>27</v>
      </c>
      <c r="F1443" s="20"/>
      <c r="G1443" s="18" t="s">
        <v>33</v>
      </c>
      <c r="H1443" s="23">
        <v>288724610</v>
      </c>
      <c r="I1443" s="16">
        <v>0</v>
      </c>
    </row>
    <row r="1444" spans="1:9" ht="15" thickBot="1" x14ac:dyDescent="0.35">
      <c r="A1444" s="321"/>
      <c r="B1444" s="324"/>
      <c r="C1444" s="67"/>
      <c r="D1444" s="67"/>
      <c r="E1444" s="67"/>
      <c r="F1444" s="20"/>
      <c r="G1444" s="18" t="s">
        <v>306</v>
      </c>
      <c r="H1444" s="23"/>
      <c r="I1444" s="16"/>
    </row>
    <row r="1445" spans="1:9" ht="15" thickBot="1" x14ac:dyDescent="0.35">
      <c r="A1445" s="321"/>
      <c r="B1445" s="324"/>
      <c r="C1445" s="111">
        <v>12</v>
      </c>
      <c r="D1445" s="111"/>
      <c r="E1445" s="111"/>
      <c r="F1445" s="53"/>
      <c r="G1445" s="102" t="s">
        <v>35</v>
      </c>
      <c r="H1445" s="23"/>
      <c r="I1445" s="16"/>
    </row>
    <row r="1446" spans="1:9" ht="15" thickBot="1" x14ac:dyDescent="0.35">
      <c r="A1446" s="321"/>
      <c r="B1446" s="324"/>
      <c r="C1446" s="67"/>
      <c r="D1446" s="67"/>
      <c r="E1446" s="67"/>
      <c r="F1446" s="20"/>
      <c r="G1446" s="18" t="s">
        <v>34</v>
      </c>
      <c r="H1446" s="23"/>
      <c r="I1446" s="16"/>
    </row>
    <row r="1447" spans="1:9" ht="15" thickBot="1" x14ac:dyDescent="0.35">
      <c r="A1447" s="321"/>
      <c r="B1447" s="324"/>
      <c r="C1447" s="67"/>
      <c r="D1447" s="67"/>
      <c r="E1447" s="67"/>
      <c r="F1447" s="20"/>
      <c r="G1447" s="18" t="s">
        <v>36</v>
      </c>
      <c r="H1447" s="24"/>
      <c r="I1447" s="16"/>
    </row>
    <row r="1448" spans="1:9" ht="15" thickBot="1" x14ac:dyDescent="0.35">
      <c r="A1448" s="322"/>
      <c r="B1448" s="325"/>
      <c r="C1448" s="68">
        <f t="shared" ref="C1448:D1448" si="302">SUM(C1443:C1447)</f>
        <v>37</v>
      </c>
      <c r="D1448" s="68">
        <f t="shared" si="302"/>
        <v>26</v>
      </c>
      <c r="E1448" s="68">
        <f>SUM(E1443:E1447)</f>
        <v>27</v>
      </c>
      <c r="F1448" s="19"/>
      <c r="G1448" s="10" t="s">
        <v>38</v>
      </c>
      <c r="H1448" s="24"/>
      <c r="I1448" s="16"/>
    </row>
    <row r="1449" spans="1:9" ht="15" thickBot="1" x14ac:dyDescent="0.35">
      <c r="A1449" s="321" t="s">
        <v>42</v>
      </c>
      <c r="B1449" s="323" t="s">
        <v>464</v>
      </c>
      <c r="C1449" s="67">
        <v>46</v>
      </c>
      <c r="D1449" s="67">
        <v>48</v>
      </c>
      <c r="E1449" s="67">
        <v>50</v>
      </c>
      <c r="F1449" s="20"/>
      <c r="G1449" s="18" t="s">
        <v>33</v>
      </c>
      <c r="H1449" s="23">
        <v>288724610</v>
      </c>
      <c r="I1449" s="16">
        <v>0</v>
      </c>
    </row>
    <row r="1450" spans="1:9" ht="15" thickBot="1" x14ac:dyDescent="0.35">
      <c r="A1450" s="321"/>
      <c r="B1450" s="324"/>
      <c r="C1450" s="67"/>
      <c r="D1450" s="67"/>
      <c r="E1450" s="67"/>
      <c r="F1450" s="20"/>
      <c r="G1450" s="18" t="s">
        <v>306</v>
      </c>
      <c r="H1450" s="23"/>
      <c r="I1450" s="16"/>
    </row>
    <row r="1451" spans="1:9" ht="24.6" customHeight="1" thickBot="1" x14ac:dyDescent="0.35">
      <c r="A1451" s="321"/>
      <c r="B1451" s="324"/>
      <c r="C1451" s="67"/>
      <c r="D1451" s="67"/>
      <c r="E1451" s="67"/>
      <c r="F1451" s="20"/>
      <c r="G1451" s="18" t="s">
        <v>35</v>
      </c>
      <c r="H1451" s="23"/>
      <c r="I1451" s="16"/>
    </row>
    <row r="1452" spans="1:9" ht="19.2" customHeight="1" thickBot="1" x14ac:dyDescent="0.35">
      <c r="A1452" s="321"/>
      <c r="B1452" s="324"/>
      <c r="C1452" s="67"/>
      <c r="D1452" s="67"/>
      <c r="E1452" s="67"/>
      <c r="F1452" s="20"/>
      <c r="G1452" s="18" t="s">
        <v>34</v>
      </c>
      <c r="H1452" s="23"/>
      <c r="I1452" s="16"/>
    </row>
    <row r="1453" spans="1:9" ht="15" thickBot="1" x14ac:dyDescent="0.35">
      <c r="A1453" s="321"/>
      <c r="B1453" s="324"/>
      <c r="C1453" s="67"/>
      <c r="D1453" s="67"/>
      <c r="E1453" s="67"/>
      <c r="F1453" s="20"/>
      <c r="G1453" s="18" t="s">
        <v>36</v>
      </c>
      <c r="H1453" s="24"/>
      <c r="I1453" s="16"/>
    </row>
    <row r="1454" spans="1:9" ht="27.6" customHeight="1" thickBot="1" x14ac:dyDescent="0.35">
      <c r="A1454" s="322"/>
      <c r="B1454" s="325"/>
      <c r="C1454" s="68">
        <f t="shared" ref="C1454:D1454" si="303">SUM(C1449:C1453)</f>
        <v>46</v>
      </c>
      <c r="D1454" s="68">
        <f t="shared" si="303"/>
        <v>48</v>
      </c>
      <c r="E1454" s="68">
        <f>SUM(E1449:E1453)</f>
        <v>50</v>
      </c>
      <c r="F1454" s="19"/>
      <c r="G1454" s="10" t="s">
        <v>38</v>
      </c>
      <c r="H1454" s="24"/>
      <c r="I1454" s="16"/>
    </row>
    <row r="1455" spans="1:9" ht="33.6" customHeight="1" thickBot="1" x14ac:dyDescent="0.35">
      <c r="A1455" s="27" t="s">
        <v>30</v>
      </c>
      <c r="B1455" s="28" t="s">
        <v>147</v>
      </c>
      <c r="C1455" s="29"/>
      <c r="D1455" s="29"/>
      <c r="E1455" s="29"/>
      <c r="F1455" s="30" t="s">
        <v>146</v>
      </c>
      <c r="G1455" s="28"/>
      <c r="H1455" s="29"/>
      <c r="I1455" s="29"/>
    </row>
    <row r="1456" spans="1:9" ht="61.2" customHeight="1" thickBot="1" x14ac:dyDescent="0.35">
      <c r="A1456" s="31" t="s">
        <v>51</v>
      </c>
      <c r="B1456" s="32" t="s">
        <v>467</v>
      </c>
      <c r="C1456" s="33"/>
      <c r="D1456" s="33"/>
      <c r="E1456" s="33"/>
      <c r="F1456" s="34"/>
      <c r="G1456" s="32"/>
      <c r="H1456" s="33"/>
      <c r="I1456" s="33"/>
    </row>
    <row r="1457" spans="1:12" ht="15" thickBot="1" x14ac:dyDescent="0.35">
      <c r="A1457" s="321" t="s">
        <v>54</v>
      </c>
      <c r="B1457" s="306" t="s">
        <v>468</v>
      </c>
      <c r="C1457" s="102">
        <v>83.5</v>
      </c>
      <c r="D1457" s="111">
        <v>88</v>
      </c>
      <c r="E1457" s="111">
        <v>92</v>
      </c>
      <c r="F1457" s="53"/>
      <c r="G1457" s="102" t="s">
        <v>33</v>
      </c>
      <c r="H1457" s="103">
        <v>288724610</v>
      </c>
      <c r="I1457" s="155">
        <v>0</v>
      </c>
      <c r="J1457" s="138"/>
    </row>
    <row r="1458" spans="1:12" ht="15" thickBot="1" x14ac:dyDescent="0.35">
      <c r="A1458" s="321"/>
      <c r="B1458" s="307"/>
      <c r="C1458" s="102"/>
      <c r="D1458" s="111"/>
      <c r="E1458" s="111"/>
      <c r="F1458" s="53"/>
      <c r="G1458" s="102" t="s">
        <v>306</v>
      </c>
      <c r="H1458" s="103"/>
      <c r="I1458" s="155"/>
      <c r="J1458" s="138"/>
    </row>
    <row r="1459" spans="1:12" ht="15" thickBot="1" x14ac:dyDescent="0.35">
      <c r="A1459" s="321"/>
      <c r="B1459" s="307"/>
      <c r="C1459" s="102">
        <v>58.4</v>
      </c>
      <c r="D1459" s="111"/>
      <c r="E1459" s="111"/>
      <c r="F1459" s="53"/>
      <c r="G1459" s="102" t="s">
        <v>35</v>
      </c>
      <c r="H1459" s="103"/>
      <c r="I1459" s="155"/>
      <c r="J1459" s="138"/>
    </row>
    <row r="1460" spans="1:12" ht="15" thickBot="1" x14ac:dyDescent="0.35">
      <c r="A1460" s="321"/>
      <c r="B1460" s="307"/>
      <c r="C1460" s="102"/>
      <c r="D1460" s="111"/>
      <c r="E1460" s="111"/>
      <c r="F1460" s="53"/>
      <c r="G1460" s="102" t="s">
        <v>34</v>
      </c>
      <c r="H1460" s="103"/>
      <c r="I1460" s="155"/>
      <c r="J1460" s="138"/>
    </row>
    <row r="1461" spans="1:12" ht="15" thickBot="1" x14ac:dyDescent="0.35">
      <c r="A1461" s="321"/>
      <c r="B1461" s="307"/>
      <c r="C1461" s="102"/>
      <c r="D1461" s="111"/>
      <c r="E1461" s="111"/>
      <c r="F1461" s="53"/>
      <c r="G1461" s="102" t="s">
        <v>36</v>
      </c>
      <c r="H1461" s="105"/>
      <c r="I1461" s="155"/>
      <c r="J1461" s="138"/>
    </row>
    <row r="1462" spans="1:12" ht="38.4" customHeight="1" thickBot="1" x14ac:dyDescent="0.35">
      <c r="A1462" s="322"/>
      <c r="B1462" s="308"/>
      <c r="C1462" s="101">
        <f t="shared" ref="C1462:D1462" si="304">SUM(C1457:C1461)</f>
        <v>141.9</v>
      </c>
      <c r="D1462" s="100">
        <f t="shared" si="304"/>
        <v>88</v>
      </c>
      <c r="E1462" s="100">
        <f>SUM(E1457:E1461)</f>
        <v>92</v>
      </c>
      <c r="F1462" s="104"/>
      <c r="G1462" s="101" t="s">
        <v>38</v>
      </c>
      <c r="H1462" s="105"/>
      <c r="I1462" s="155"/>
      <c r="J1462" s="138"/>
    </row>
    <row r="1463" spans="1:12" ht="15" thickBot="1" x14ac:dyDescent="0.35">
      <c r="A1463" s="321" t="s">
        <v>55</v>
      </c>
      <c r="B1463" s="323" t="s">
        <v>469</v>
      </c>
      <c r="C1463" s="18"/>
      <c r="D1463" s="18"/>
      <c r="E1463" s="18"/>
      <c r="F1463" s="20"/>
      <c r="G1463" s="18" t="s">
        <v>33</v>
      </c>
      <c r="H1463" s="23">
        <v>288724610</v>
      </c>
      <c r="I1463" s="16">
        <v>0</v>
      </c>
    </row>
    <row r="1464" spans="1:12" ht="15" thickBot="1" x14ac:dyDescent="0.35">
      <c r="A1464" s="321"/>
      <c r="B1464" s="324"/>
      <c r="C1464" s="18"/>
      <c r="D1464" s="18"/>
      <c r="E1464" s="18"/>
      <c r="F1464" s="20"/>
      <c r="G1464" s="18" t="s">
        <v>306</v>
      </c>
      <c r="H1464" s="23"/>
      <c r="I1464" s="16"/>
    </row>
    <row r="1465" spans="1:12" ht="15" thickBot="1" x14ac:dyDescent="0.35">
      <c r="A1465" s="321"/>
      <c r="B1465" s="324"/>
      <c r="C1465" s="18"/>
      <c r="D1465" s="18"/>
      <c r="E1465" s="18"/>
      <c r="F1465" s="20"/>
      <c r="G1465" s="18" t="s">
        <v>35</v>
      </c>
      <c r="H1465" s="23"/>
      <c r="I1465" s="16"/>
    </row>
    <row r="1466" spans="1:12" ht="15" thickBot="1" x14ac:dyDescent="0.35">
      <c r="A1466" s="321"/>
      <c r="B1466" s="324"/>
      <c r="C1466" s="18"/>
      <c r="D1466" s="18"/>
      <c r="E1466" s="18"/>
      <c r="F1466" s="20"/>
      <c r="G1466" s="18" t="s">
        <v>34</v>
      </c>
      <c r="H1466" s="23"/>
      <c r="I1466" s="16"/>
    </row>
    <row r="1467" spans="1:12" ht="15" thickBot="1" x14ac:dyDescent="0.35">
      <c r="A1467" s="321"/>
      <c r="B1467" s="324"/>
      <c r="C1467" s="18"/>
      <c r="D1467" s="18"/>
      <c r="E1467" s="18"/>
      <c r="F1467" s="20"/>
      <c r="G1467" s="18" t="s">
        <v>36</v>
      </c>
      <c r="H1467" s="24"/>
      <c r="I1467" s="16"/>
    </row>
    <row r="1468" spans="1:12" ht="15" thickBot="1" x14ac:dyDescent="0.35">
      <c r="A1468" s="322"/>
      <c r="B1468" s="325"/>
      <c r="C1468" s="10">
        <f t="shared" ref="C1468:D1468" si="305">SUM(C1463:C1467)</f>
        <v>0</v>
      </c>
      <c r="D1468" s="10">
        <f t="shared" si="305"/>
        <v>0</v>
      </c>
      <c r="E1468" s="10">
        <f>SUM(E1463:E1467)</f>
        <v>0</v>
      </c>
      <c r="F1468" s="19"/>
      <c r="G1468" s="10" t="s">
        <v>38</v>
      </c>
      <c r="H1468" s="24"/>
      <c r="I1468" s="16"/>
    </row>
    <row r="1469" spans="1:12" ht="13.2" customHeight="1" thickBot="1" x14ac:dyDescent="0.35">
      <c r="A1469" s="321" t="s">
        <v>56</v>
      </c>
      <c r="B1469" s="323" t="s">
        <v>470</v>
      </c>
      <c r="C1469" s="102"/>
      <c r="D1469" s="102"/>
      <c r="E1469" s="102"/>
      <c r="F1469" s="53"/>
      <c r="G1469" s="102" t="s">
        <v>33</v>
      </c>
      <c r="H1469" s="103">
        <v>288724610</v>
      </c>
      <c r="I1469" s="155">
        <v>0</v>
      </c>
      <c r="J1469" s="171">
        <f t="shared" ref="J1469:L1473" si="306">C1437+C1443+C1449+C1457+C1463+C1469+C1478</f>
        <v>184.5</v>
      </c>
      <c r="K1469" s="171">
        <f t="shared" si="306"/>
        <v>194</v>
      </c>
      <c r="L1469" s="137">
        <f t="shared" si="306"/>
        <v>203</v>
      </c>
    </row>
    <row r="1470" spans="1:12" ht="13.8" customHeight="1" thickBot="1" x14ac:dyDescent="0.35">
      <c r="A1470" s="321"/>
      <c r="B1470" s="324"/>
      <c r="C1470" s="102"/>
      <c r="D1470" s="102"/>
      <c r="E1470" s="102"/>
      <c r="F1470" s="53"/>
      <c r="G1470" s="102" t="s">
        <v>306</v>
      </c>
      <c r="H1470" s="103"/>
      <c r="I1470" s="155"/>
      <c r="J1470" s="171">
        <f t="shared" si="306"/>
        <v>0</v>
      </c>
      <c r="K1470" s="171">
        <f t="shared" si="306"/>
        <v>0</v>
      </c>
      <c r="L1470" s="137">
        <f t="shared" si="306"/>
        <v>0</v>
      </c>
    </row>
    <row r="1471" spans="1:12" ht="12.6" customHeight="1" thickBot="1" x14ac:dyDescent="0.35">
      <c r="A1471" s="321"/>
      <c r="B1471" s="324"/>
      <c r="C1471" s="102"/>
      <c r="D1471" s="102"/>
      <c r="E1471" s="102"/>
      <c r="F1471" s="53"/>
      <c r="G1471" s="102" t="s">
        <v>35</v>
      </c>
      <c r="H1471" s="103"/>
      <c r="I1471" s="155"/>
      <c r="J1471" s="171">
        <f t="shared" si="306"/>
        <v>70.400000000000006</v>
      </c>
      <c r="K1471" s="171">
        <f t="shared" si="306"/>
        <v>0</v>
      </c>
      <c r="L1471" s="137">
        <f t="shared" si="306"/>
        <v>0</v>
      </c>
    </row>
    <row r="1472" spans="1:12" ht="12" customHeight="1" thickBot="1" x14ac:dyDescent="0.35">
      <c r="A1472" s="321"/>
      <c r="B1472" s="324"/>
      <c r="C1472" s="102"/>
      <c r="D1472" s="102"/>
      <c r="E1472" s="102"/>
      <c r="F1472" s="53"/>
      <c r="G1472" s="102" t="s">
        <v>34</v>
      </c>
      <c r="H1472" s="103"/>
      <c r="I1472" s="155"/>
      <c r="J1472" s="171">
        <f t="shared" si="306"/>
        <v>0</v>
      </c>
      <c r="K1472" s="171">
        <f t="shared" si="306"/>
        <v>0</v>
      </c>
      <c r="L1472" s="137">
        <f t="shared" si="306"/>
        <v>0</v>
      </c>
    </row>
    <row r="1473" spans="1:12" ht="15" thickBot="1" x14ac:dyDescent="0.35">
      <c r="A1473" s="321"/>
      <c r="B1473" s="324"/>
      <c r="C1473" s="102"/>
      <c r="D1473" s="102"/>
      <c r="E1473" s="102"/>
      <c r="F1473" s="53"/>
      <c r="G1473" s="102" t="s">
        <v>36</v>
      </c>
      <c r="H1473" s="105"/>
      <c r="I1473" s="155"/>
      <c r="J1473" s="171">
        <f t="shared" si="306"/>
        <v>0</v>
      </c>
      <c r="K1473" s="171">
        <f t="shared" si="306"/>
        <v>0</v>
      </c>
      <c r="L1473" s="137">
        <f t="shared" si="306"/>
        <v>0</v>
      </c>
    </row>
    <row r="1474" spans="1:12" ht="15" thickBot="1" x14ac:dyDescent="0.35">
      <c r="A1474" s="321"/>
      <c r="B1474" s="324"/>
      <c r="C1474" s="111">
        <v>50</v>
      </c>
      <c r="D1474" s="102"/>
      <c r="E1474" s="102"/>
      <c r="F1474" s="53"/>
      <c r="G1474" s="102" t="s">
        <v>662</v>
      </c>
      <c r="H1474" s="105"/>
      <c r="I1474" s="155"/>
      <c r="J1474" s="171">
        <f>C1474*1</f>
        <v>50</v>
      </c>
      <c r="K1474" s="171">
        <f t="shared" ref="K1474:L1474" si="307">D1474*1</f>
        <v>0</v>
      </c>
      <c r="L1474" s="137">
        <f t="shared" si="307"/>
        <v>0</v>
      </c>
    </row>
    <row r="1475" spans="1:12" ht="15" thickBot="1" x14ac:dyDescent="0.35">
      <c r="A1475" s="322"/>
      <c r="B1475" s="325"/>
      <c r="C1475" s="68">
        <f>SUM(C1469:C1474)</f>
        <v>50</v>
      </c>
      <c r="D1475" s="68">
        <f t="shared" ref="D1475:E1475" si="308">SUM(D1469:D1474)</f>
        <v>0</v>
      </c>
      <c r="E1475" s="68">
        <f t="shared" si="308"/>
        <v>0</v>
      </c>
      <c r="F1475" s="19"/>
      <c r="G1475" s="10" t="s">
        <v>38</v>
      </c>
      <c r="H1475" s="24"/>
      <c r="I1475" s="16"/>
      <c r="J1475" s="140">
        <f>SUM(J1469:J1474)</f>
        <v>304.89999999999998</v>
      </c>
      <c r="K1475" s="140">
        <f t="shared" ref="K1475:L1475" si="309">SUM(K1469:K1474)</f>
        <v>194</v>
      </c>
      <c r="L1475" s="140">
        <f t="shared" si="309"/>
        <v>203</v>
      </c>
    </row>
    <row r="1476" spans="1:12" ht="27" thickBot="1" x14ac:dyDescent="0.35">
      <c r="A1476" s="27" t="s">
        <v>30</v>
      </c>
      <c r="B1476" s="28" t="s">
        <v>147</v>
      </c>
      <c r="C1476" s="29"/>
      <c r="D1476" s="29"/>
      <c r="E1476" s="29"/>
      <c r="F1476" s="30" t="s">
        <v>146</v>
      </c>
      <c r="G1476" s="28"/>
      <c r="H1476" s="29"/>
      <c r="I1476" s="29"/>
    </row>
    <row r="1477" spans="1:12" ht="93" thickBot="1" x14ac:dyDescent="0.35">
      <c r="A1477" s="31" t="s">
        <v>271</v>
      </c>
      <c r="B1477" s="32" t="s">
        <v>471</v>
      </c>
      <c r="C1477" s="33"/>
      <c r="D1477" s="33"/>
      <c r="E1477" s="33"/>
      <c r="F1477" s="34"/>
      <c r="G1477" s="32"/>
      <c r="H1477" s="33"/>
      <c r="I1477" s="33"/>
    </row>
    <row r="1478" spans="1:12" ht="15" thickBot="1" x14ac:dyDescent="0.35">
      <c r="A1478" s="321" t="s">
        <v>272</v>
      </c>
      <c r="B1478" s="323" t="s">
        <v>472</v>
      </c>
      <c r="C1478" s="67">
        <v>30</v>
      </c>
      <c r="D1478" s="67">
        <v>32</v>
      </c>
      <c r="E1478" s="67">
        <v>34</v>
      </c>
      <c r="F1478" s="20"/>
      <c r="G1478" s="18" t="s">
        <v>33</v>
      </c>
      <c r="H1478" s="23">
        <v>288724610</v>
      </c>
      <c r="I1478" s="16">
        <v>0</v>
      </c>
    </row>
    <row r="1479" spans="1:12" ht="17.399999999999999" customHeight="1" thickBot="1" x14ac:dyDescent="0.35">
      <c r="A1479" s="321"/>
      <c r="B1479" s="324"/>
      <c r="C1479" s="67"/>
      <c r="D1479" s="67"/>
      <c r="E1479" s="67"/>
      <c r="F1479" s="20"/>
      <c r="G1479" s="18" t="s">
        <v>306</v>
      </c>
      <c r="H1479" s="23"/>
      <c r="I1479" s="16"/>
    </row>
    <row r="1480" spans="1:12" ht="13.2" customHeight="1" thickBot="1" x14ac:dyDescent="0.35">
      <c r="A1480" s="321"/>
      <c r="B1480" s="324"/>
      <c r="C1480" s="67"/>
      <c r="D1480" s="67"/>
      <c r="E1480" s="67"/>
      <c r="F1480" s="20"/>
      <c r="G1480" s="18" t="s">
        <v>35</v>
      </c>
      <c r="H1480" s="23"/>
      <c r="I1480" s="16"/>
    </row>
    <row r="1481" spans="1:12" ht="18" customHeight="1" thickBot="1" x14ac:dyDescent="0.35">
      <c r="A1481" s="321"/>
      <c r="B1481" s="324"/>
      <c r="C1481" s="67"/>
      <c r="D1481" s="67"/>
      <c r="E1481" s="67"/>
      <c r="F1481" s="20"/>
      <c r="G1481" s="18" t="s">
        <v>34</v>
      </c>
      <c r="H1481" s="23"/>
      <c r="I1481" s="16"/>
    </row>
    <row r="1482" spans="1:12" ht="16.2" customHeight="1" thickBot="1" x14ac:dyDescent="0.35">
      <c r="A1482" s="321"/>
      <c r="B1482" s="324"/>
      <c r="C1482" s="67"/>
      <c r="D1482" s="67"/>
      <c r="E1482" s="67"/>
      <c r="F1482" s="20"/>
      <c r="G1482" s="18" t="s">
        <v>36</v>
      </c>
      <c r="H1482" s="24"/>
      <c r="I1482" s="16"/>
    </row>
    <row r="1483" spans="1:12" ht="15" thickBot="1" x14ac:dyDescent="0.35">
      <c r="A1483" s="322"/>
      <c r="B1483" s="325"/>
      <c r="C1483" s="68">
        <f t="shared" ref="C1483:D1483" si="310">SUM(C1478:C1482)</f>
        <v>30</v>
      </c>
      <c r="D1483" s="68">
        <f t="shared" si="310"/>
        <v>32</v>
      </c>
      <c r="E1483" s="68">
        <f>SUM(E1478:E1482)</f>
        <v>34</v>
      </c>
      <c r="F1483" s="19"/>
      <c r="G1483" s="10" t="s">
        <v>38</v>
      </c>
      <c r="H1483" s="24"/>
      <c r="I1483" s="16"/>
    </row>
    <row r="1484" spans="1:12" ht="15" thickBot="1" x14ac:dyDescent="0.35">
      <c r="A1484" s="17"/>
      <c r="B1484" s="21" t="s">
        <v>105</v>
      </c>
      <c r="C1484" s="9"/>
      <c r="D1484" s="9"/>
      <c r="E1484" s="9"/>
      <c r="F1484" s="9"/>
      <c r="G1484" s="10"/>
      <c r="H1484" s="23"/>
      <c r="I1484" s="23"/>
    </row>
    <row r="1485" spans="1:12" ht="15" thickBot="1" x14ac:dyDescent="0.35">
      <c r="A1485" s="35"/>
      <c r="B1485" s="36" t="s">
        <v>84</v>
      </c>
      <c r="C1485" s="70">
        <f>C1486-C1482-C1473-C1467-C1461-C1453-C1447-C1441</f>
        <v>304.89999999999998</v>
      </c>
      <c r="D1485" s="70">
        <f t="shared" ref="D1485:E1485" si="311">D1486-D1482-D1473-D1467-D1461-D1453-D1447-D1441</f>
        <v>194</v>
      </c>
      <c r="E1485" s="70">
        <f t="shared" si="311"/>
        <v>203</v>
      </c>
      <c r="F1485" s="37"/>
      <c r="G1485" s="36"/>
      <c r="H1485" s="38"/>
      <c r="I1485" s="39"/>
    </row>
    <row r="1486" spans="1:12" ht="15" thickBot="1" x14ac:dyDescent="0.35">
      <c r="A1486" s="40"/>
      <c r="B1486" s="41" t="s">
        <v>488</v>
      </c>
      <c r="C1486" s="69">
        <f>C1442+C1448+C1454+C1462+C1468+C1475+C1483</f>
        <v>304.89999999999998</v>
      </c>
      <c r="D1486" s="69">
        <f t="shared" ref="D1486:E1486" si="312">D1442+D1448+D1454+D1462+D1468+D1475+D1483</f>
        <v>194</v>
      </c>
      <c r="E1486" s="69">
        <f t="shared" si="312"/>
        <v>203</v>
      </c>
      <c r="F1486" s="42"/>
      <c r="G1486" s="43"/>
      <c r="H1486" s="44"/>
      <c r="I1486" s="45"/>
    </row>
    <row r="1489" spans="1:13" ht="15" customHeight="1" thickBot="1" x14ac:dyDescent="0.35">
      <c r="A1489" s="327" t="s">
        <v>473</v>
      </c>
      <c r="B1489" s="328"/>
      <c r="C1489" s="328"/>
      <c r="D1489" s="328"/>
      <c r="E1489" s="328"/>
      <c r="F1489" s="328"/>
      <c r="G1489" s="328"/>
      <c r="H1489" s="328"/>
      <c r="I1489" s="328"/>
    </row>
    <row r="1490" spans="1:13" ht="46.2" thickBot="1" x14ac:dyDescent="0.35">
      <c r="A1490" s="49" t="s">
        <v>5</v>
      </c>
      <c r="B1490" s="50" t="s">
        <v>230</v>
      </c>
      <c r="C1490" s="50" t="s">
        <v>24</v>
      </c>
      <c r="D1490" s="50" t="s">
        <v>25</v>
      </c>
      <c r="E1490" s="50" t="s">
        <v>26</v>
      </c>
      <c r="F1490" s="50" t="s">
        <v>6</v>
      </c>
      <c r="G1490" s="50" t="s">
        <v>32</v>
      </c>
      <c r="H1490" s="50" t="s">
        <v>27</v>
      </c>
      <c r="I1490" s="50" t="s">
        <v>50</v>
      </c>
    </row>
    <row r="1491" spans="1:13" ht="15" thickBot="1" x14ac:dyDescent="0.35">
      <c r="A1491" s="51">
        <v>1</v>
      </c>
      <c r="B1491" s="52">
        <v>2</v>
      </c>
      <c r="C1491" s="52">
        <v>3</v>
      </c>
      <c r="D1491" s="52">
        <v>4</v>
      </c>
      <c r="E1491" s="52">
        <v>5</v>
      </c>
      <c r="F1491" s="52">
        <v>6</v>
      </c>
      <c r="G1491" s="52">
        <v>7</v>
      </c>
      <c r="H1491" s="52">
        <v>8</v>
      </c>
      <c r="I1491" s="52">
        <v>9</v>
      </c>
    </row>
    <row r="1492" spans="1:13" ht="45.6" customHeight="1" thickBot="1" x14ac:dyDescent="0.35">
      <c r="A1492" s="27" t="s">
        <v>30</v>
      </c>
      <c r="B1492" s="28" t="s">
        <v>474</v>
      </c>
      <c r="C1492" s="29"/>
      <c r="D1492" s="29"/>
      <c r="E1492" s="29"/>
      <c r="F1492" s="30" t="s">
        <v>127</v>
      </c>
      <c r="G1492" s="28"/>
      <c r="H1492" s="29"/>
      <c r="I1492" s="29"/>
    </row>
    <row r="1493" spans="1:13" ht="42" customHeight="1" thickBot="1" x14ac:dyDescent="0.35">
      <c r="A1493" s="31" t="s">
        <v>29</v>
      </c>
      <c r="B1493" s="32" t="s">
        <v>130</v>
      </c>
      <c r="C1493" s="33"/>
      <c r="D1493" s="33"/>
      <c r="E1493" s="33"/>
      <c r="F1493" s="34" t="s">
        <v>129</v>
      </c>
      <c r="G1493" s="32"/>
      <c r="H1493" s="33"/>
      <c r="I1493" s="33"/>
    </row>
    <row r="1494" spans="1:13" ht="15" customHeight="1" thickBot="1" x14ac:dyDescent="0.35">
      <c r="A1494" s="321" t="s">
        <v>98</v>
      </c>
      <c r="B1494" s="323" t="s">
        <v>476</v>
      </c>
      <c r="C1494" s="237"/>
      <c r="D1494" s="111"/>
      <c r="E1494" s="111"/>
      <c r="F1494" s="53"/>
      <c r="G1494" s="176" t="s">
        <v>33</v>
      </c>
      <c r="H1494" s="103">
        <v>288724610</v>
      </c>
      <c r="I1494" s="155" t="s">
        <v>477</v>
      </c>
      <c r="J1494" s="231">
        <f>SUM(C1504,C1513,C1522,C1531,C1540,C1549,C1567,C1576,C1588)</f>
        <v>15930.900000000001</v>
      </c>
      <c r="K1494" s="171">
        <v>16548.599999999999</v>
      </c>
      <c r="L1494" s="171">
        <v>17375.2</v>
      </c>
      <c r="M1494" s="138"/>
    </row>
    <row r="1495" spans="1:13" ht="15" thickBot="1" x14ac:dyDescent="0.35">
      <c r="A1495" s="321"/>
      <c r="B1495" s="324"/>
      <c r="C1495" s="253">
        <v>2338.6999999999998</v>
      </c>
      <c r="D1495" s="111">
        <v>2413.8000000000002</v>
      </c>
      <c r="E1495" s="111">
        <v>2534.5</v>
      </c>
      <c r="F1495" s="53"/>
      <c r="G1495" s="176" t="s">
        <v>37</v>
      </c>
      <c r="H1495" s="103"/>
      <c r="I1495" s="155"/>
      <c r="J1495" s="231">
        <f>SUM(C1495,C1514,C1523,C1541,C1550,C1577,C1589)</f>
        <v>7489.0000000000009</v>
      </c>
      <c r="K1495" s="171">
        <v>7902.7999999999993</v>
      </c>
      <c r="L1495" s="171">
        <v>8296.9</v>
      </c>
      <c r="M1495" s="138"/>
    </row>
    <row r="1496" spans="1:13" ht="15" thickBot="1" x14ac:dyDescent="0.35">
      <c r="A1496" s="321"/>
      <c r="B1496" s="324"/>
      <c r="C1496" s="248">
        <v>27403.4</v>
      </c>
      <c r="D1496" s="111">
        <v>28332</v>
      </c>
      <c r="E1496" s="111">
        <v>29748</v>
      </c>
      <c r="F1496" s="53"/>
      <c r="G1496" s="176" t="s">
        <v>589</v>
      </c>
      <c r="H1496" s="103"/>
      <c r="I1496" s="155"/>
      <c r="J1496" s="171">
        <f>SUM(C1496)</f>
        <v>27403.4</v>
      </c>
      <c r="K1496" s="138">
        <v>28332</v>
      </c>
      <c r="L1496" s="138">
        <v>29748</v>
      </c>
      <c r="M1496" s="138"/>
    </row>
    <row r="1497" spans="1:13" ht="15" thickBot="1" x14ac:dyDescent="0.35">
      <c r="A1497" s="321"/>
      <c r="B1497" s="324"/>
      <c r="C1497" s="237"/>
      <c r="D1497" s="111"/>
      <c r="E1497" s="111"/>
      <c r="F1497" s="53"/>
      <c r="G1497" s="176" t="s">
        <v>437</v>
      </c>
      <c r="H1497" s="103"/>
      <c r="I1497" s="155"/>
      <c r="J1497" s="171">
        <f>SUM(C1515)</f>
        <v>89.5</v>
      </c>
      <c r="K1497" s="171">
        <v>94</v>
      </c>
      <c r="L1497" s="171">
        <v>98.6</v>
      </c>
      <c r="M1497" s="138"/>
    </row>
    <row r="1498" spans="1:13" ht="15" thickBot="1" x14ac:dyDescent="0.35">
      <c r="A1498" s="321"/>
      <c r="B1498" s="324"/>
      <c r="C1498" s="237"/>
      <c r="D1498" s="111"/>
      <c r="E1498" s="111"/>
      <c r="F1498" s="53"/>
      <c r="G1498" s="177" t="s">
        <v>306</v>
      </c>
      <c r="H1498" s="103"/>
      <c r="I1498" s="155"/>
      <c r="J1498" s="171">
        <f>SUM(C1516,C1525,C1543)</f>
        <v>267.8</v>
      </c>
      <c r="K1498" s="171">
        <v>280.60000000000002</v>
      </c>
      <c r="L1498" s="171">
        <v>294.60000000000002</v>
      </c>
      <c r="M1498" s="138"/>
    </row>
    <row r="1499" spans="1:13" ht="15" thickBot="1" x14ac:dyDescent="0.35">
      <c r="A1499" s="321"/>
      <c r="B1499" s="324"/>
      <c r="C1499" s="237"/>
      <c r="D1499" s="111"/>
      <c r="E1499" s="111"/>
      <c r="F1499" s="53"/>
      <c r="G1499" s="176" t="s">
        <v>436</v>
      </c>
      <c r="H1499" s="105"/>
      <c r="I1499" s="155"/>
      <c r="J1499" s="171">
        <f>SUM(C1517)</f>
        <v>237.2</v>
      </c>
      <c r="K1499" s="171">
        <v>250</v>
      </c>
      <c r="L1499" s="171">
        <v>260</v>
      </c>
      <c r="M1499" s="138"/>
    </row>
    <row r="1500" spans="1:13" ht="15" thickBot="1" x14ac:dyDescent="0.35">
      <c r="A1500" s="321"/>
      <c r="B1500" s="324"/>
      <c r="C1500" s="237">
        <v>139.69999999999999</v>
      </c>
      <c r="D1500" s="111">
        <v>80</v>
      </c>
      <c r="E1500" s="111">
        <v>84</v>
      </c>
      <c r="F1500" s="53"/>
      <c r="G1500" s="176" t="s">
        <v>35</v>
      </c>
      <c r="H1500" s="105"/>
      <c r="I1500" s="155"/>
      <c r="J1500" s="231">
        <f>SUM(C1500,C1509,C1518,C1527,C1536,C1545,C1554,C1563,C1572,C1581)</f>
        <v>1710.6999999999998</v>
      </c>
      <c r="K1500" s="171">
        <v>848.5</v>
      </c>
      <c r="L1500" s="171">
        <v>891</v>
      </c>
      <c r="M1500" s="138"/>
    </row>
    <row r="1501" spans="1:13" ht="15" thickBot="1" x14ac:dyDescent="0.35">
      <c r="A1501" s="321"/>
      <c r="B1501" s="324"/>
      <c r="C1501" s="237"/>
      <c r="D1501" s="111"/>
      <c r="E1501" s="111"/>
      <c r="F1501" s="53"/>
      <c r="G1501" s="176" t="s">
        <v>36</v>
      </c>
      <c r="H1501" s="105"/>
      <c r="I1501" s="155"/>
      <c r="J1501" s="171">
        <f>SUM(C1519,C1528,C1546)</f>
        <v>48.900000000000006</v>
      </c>
      <c r="K1501" s="171">
        <v>51.4</v>
      </c>
      <c r="L1501" s="171">
        <v>54</v>
      </c>
      <c r="M1501" s="138"/>
    </row>
    <row r="1502" spans="1:13" ht="15" thickBot="1" x14ac:dyDescent="0.35">
      <c r="A1502" s="321"/>
      <c r="B1502" s="324"/>
      <c r="C1502" s="237"/>
      <c r="D1502" s="111"/>
      <c r="E1502" s="111"/>
      <c r="F1502" s="53"/>
      <c r="G1502" s="178" t="s">
        <v>34</v>
      </c>
      <c r="H1502" s="105"/>
      <c r="I1502" s="155"/>
      <c r="J1502" s="171">
        <v>60.3</v>
      </c>
      <c r="K1502" s="171">
        <v>0</v>
      </c>
      <c r="L1502" s="171">
        <v>0</v>
      </c>
      <c r="M1502" s="138"/>
    </row>
    <row r="1503" spans="1:13" ht="23.4" customHeight="1" thickBot="1" x14ac:dyDescent="0.35">
      <c r="A1503" s="322"/>
      <c r="B1503" s="325"/>
      <c r="C1503" s="254">
        <v>29881.8</v>
      </c>
      <c r="D1503" s="100">
        <v>30825.8</v>
      </c>
      <c r="E1503" s="100">
        <v>32366.5</v>
      </c>
      <c r="F1503" s="104"/>
      <c r="G1503" s="101" t="s">
        <v>38</v>
      </c>
      <c r="H1503" s="105"/>
      <c r="I1503" s="155"/>
      <c r="J1503" s="255">
        <f>SUM(J1494:J1502)</f>
        <v>53237.700000000004</v>
      </c>
      <c r="K1503" s="189">
        <v>54307.899999999994</v>
      </c>
      <c r="L1503" s="189">
        <v>57018.299999999996</v>
      </c>
      <c r="M1503" s="138"/>
    </row>
    <row r="1504" spans="1:13" ht="15" customHeight="1" thickBot="1" x14ac:dyDescent="0.35">
      <c r="A1504" s="321" t="s">
        <v>40</v>
      </c>
      <c r="B1504" s="323" t="s">
        <v>478</v>
      </c>
      <c r="C1504" s="230">
        <v>8501.7000000000007</v>
      </c>
      <c r="D1504" s="111">
        <v>8853.2999999999993</v>
      </c>
      <c r="E1504" s="111">
        <v>9295.9</v>
      </c>
      <c r="F1504" s="53"/>
      <c r="G1504" s="176" t="s">
        <v>33</v>
      </c>
      <c r="H1504" s="103">
        <v>288724610</v>
      </c>
      <c r="I1504" s="155" t="s">
        <v>477</v>
      </c>
      <c r="J1504" s="138"/>
      <c r="K1504" s="138"/>
      <c r="L1504" s="138"/>
      <c r="M1504" s="138"/>
    </row>
    <row r="1505" spans="1:13" ht="15" thickBot="1" x14ac:dyDescent="0.35">
      <c r="A1505" s="321"/>
      <c r="B1505" s="324"/>
      <c r="C1505" s="111"/>
      <c r="D1505" s="111"/>
      <c r="E1505" s="111"/>
      <c r="F1505" s="53"/>
      <c r="G1505" s="176" t="s">
        <v>37</v>
      </c>
      <c r="H1505" s="103"/>
      <c r="I1505" s="155"/>
      <c r="J1505" s="138"/>
      <c r="K1505" s="138"/>
      <c r="L1505" s="138"/>
      <c r="M1505" s="138"/>
    </row>
    <row r="1506" spans="1:13" ht="15" thickBot="1" x14ac:dyDescent="0.35">
      <c r="A1506" s="321"/>
      <c r="B1506" s="324"/>
      <c r="C1506" s="111"/>
      <c r="D1506" s="111"/>
      <c r="E1506" s="111"/>
      <c r="F1506" s="53"/>
      <c r="G1506" s="176" t="s">
        <v>437</v>
      </c>
      <c r="H1506" s="103"/>
      <c r="I1506" s="155"/>
      <c r="J1506" s="138"/>
      <c r="K1506" s="138"/>
      <c r="L1506" s="138"/>
      <c r="M1506" s="138"/>
    </row>
    <row r="1507" spans="1:13" ht="15" thickBot="1" x14ac:dyDescent="0.35">
      <c r="A1507" s="321"/>
      <c r="B1507" s="324"/>
      <c r="C1507" s="111"/>
      <c r="D1507" s="111"/>
      <c r="E1507" s="111"/>
      <c r="F1507" s="53"/>
      <c r="G1507" s="177" t="s">
        <v>306</v>
      </c>
      <c r="H1507" s="103"/>
      <c r="I1507" s="155"/>
      <c r="J1507" s="138"/>
      <c r="K1507" s="138"/>
      <c r="L1507" s="138"/>
      <c r="M1507" s="138"/>
    </row>
    <row r="1508" spans="1:13" ht="15" thickBot="1" x14ac:dyDescent="0.35">
      <c r="A1508" s="321"/>
      <c r="B1508" s="324"/>
      <c r="C1508" s="111"/>
      <c r="D1508" s="111"/>
      <c r="E1508" s="111"/>
      <c r="F1508" s="53"/>
      <c r="G1508" s="176" t="s">
        <v>436</v>
      </c>
      <c r="H1508" s="105"/>
      <c r="I1508" s="155"/>
      <c r="J1508" s="138"/>
      <c r="K1508" s="138"/>
      <c r="L1508" s="138"/>
      <c r="M1508" s="138"/>
    </row>
    <row r="1509" spans="1:13" ht="15" thickBot="1" x14ac:dyDescent="0.35">
      <c r="A1509" s="321"/>
      <c r="B1509" s="324"/>
      <c r="C1509" s="111">
        <v>89.2</v>
      </c>
      <c r="D1509" s="111"/>
      <c r="E1509" s="111"/>
      <c r="F1509" s="53"/>
      <c r="G1509" s="176" t="s">
        <v>35</v>
      </c>
      <c r="H1509" s="105"/>
      <c r="I1509" s="155"/>
      <c r="J1509" s="138"/>
      <c r="K1509" s="138"/>
      <c r="L1509" s="138"/>
      <c r="M1509" s="138"/>
    </row>
    <row r="1510" spans="1:13" ht="15" thickBot="1" x14ac:dyDescent="0.35">
      <c r="A1510" s="321"/>
      <c r="B1510" s="324"/>
      <c r="C1510" s="111"/>
      <c r="D1510" s="111"/>
      <c r="E1510" s="111"/>
      <c r="F1510" s="53"/>
      <c r="G1510" s="176" t="s">
        <v>36</v>
      </c>
      <c r="H1510" s="105"/>
      <c r="I1510" s="155"/>
      <c r="J1510" s="138"/>
      <c r="K1510" s="138"/>
      <c r="L1510" s="138"/>
      <c r="M1510" s="138"/>
    </row>
    <row r="1511" spans="1:13" ht="15" thickBot="1" x14ac:dyDescent="0.35">
      <c r="A1511" s="321"/>
      <c r="B1511" s="324"/>
      <c r="C1511" s="111"/>
      <c r="D1511" s="111"/>
      <c r="E1511" s="111"/>
      <c r="F1511" s="53"/>
      <c r="G1511" s="178" t="s">
        <v>34</v>
      </c>
      <c r="H1511" s="105"/>
      <c r="I1511" s="155"/>
      <c r="J1511" s="138"/>
      <c r="K1511" s="138"/>
      <c r="L1511" s="138"/>
      <c r="M1511" s="138"/>
    </row>
    <row r="1512" spans="1:13" ht="37.200000000000003" customHeight="1" thickBot="1" x14ac:dyDescent="0.35">
      <c r="A1512" s="322"/>
      <c r="B1512" s="325"/>
      <c r="C1512" s="238">
        <v>8590.9</v>
      </c>
      <c r="D1512" s="100">
        <v>8853.2999999999993</v>
      </c>
      <c r="E1512" s="100">
        <v>9295.9</v>
      </c>
      <c r="F1512" s="104"/>
      <c r="G1512" s="101" t="s">
        <v>38</v>
      </c>
      <c r="H1512" s="105"/>
      <c r="I1512" s="155"/>
      <c r="J1512" s="138"/>
      <c r="K1512" s="138"/>
    </row>
    <row r="1513" spans="1:13" ht="15" customHeight="1" thickBot="1" x14ac:dyDescent="0.35">
      <c r="A1513" s="321" t="s">
        <v>42</v>
      </c>
      <c r="B1513" s="323" t="s">
        <v>633</v>
      </c>
      <c r="C1513" s="111">
        <v>126.1</v>
      </c>
      <c r="D1513" s="111">
        <v>132.4</v>
      </c>
      <c r="E1513" s="111">
        <v>139</v>
      </c>
      <c r="F1513" s="20"/>
      <c r="G1513" s="176" t="s">
        <v>33</v>
      </c>
      <c r="H1513" s="23">
        <v>148209637</v>
      </c>
      <c r="I1513" s="16" t="s">
        <v>479</v>
      </c>
    </row>
    <row r="1514" spans="1:13" ht="15" thickBot="1" x14ac:dyDescent="0.35">
      <c r="A1514" s="321"/>
      <c r="B1514" s="324"/>
      <c r="C1514" s="111">
        <v>371</v>
      </c>
      <c r="D1514" s="111">
        <v>390</v>
      </c>
      <c r="E1514" s="111">
        <v>409</v>
      </c>
      <c r="F1514" s="20"/>
      <c r="G1514" s="176" t="s">
        <v>37</v>
      </c>
      <c r="H1514" s="23"/>
      <c r="I1514" s="16"/>
    </row>
    <row r="1515" spans="1:13" ht="15" thickBot="1" x14ac:dyDescent="0.35">
      <c r="A1515" s="321"/>
      <c r="B1515" s="324"/>
      <c r="C1515" s="111">
        <v>89.5</v>
      </c>
      <c r="D1515" s="111">
        <v>94</v>
      </c>
      <c r="E1515" s="111">
        <v>98.6</v>
      </c>
      <c r="F1515" s="20"/>
      <c r="G1515" s="176" t="s">
        <v>437</v>
      </c>
      <c r="H1515" s="23"/>
      <c r="I1515" s="16"/>
    </row>
    <row r="1516" spans="1:13" ht="18.600000000000001" customHeight="1" thickBot="1" x14ac:dyDescent="0.35">
      <c r="A1516" s="321"/>
      <c r="B1516" s="324"/>
      <c r="C1516" s="111">
        <v>46.8</v>
      </c>
      <c r="D1516" s="111">
        <v>49</v>
      </c>
      <c r="E1516" s="111">
        <v>51.6</v>
      </c>
      <c r="F1516" s="20"/>
      <c r="G1516" s="177" t="s">
        <v>306</v>
      </c>
      <c r="H1516" s="23"/>
      <c r="I1516" s="16"/>
    </row>
    <row r="1517" spans="1:13" ht="19.8" customHeight="1" thickBot="1" x14ac:dyDescent="0.35">
      <c r="A1517" s="321"/>
      <c r="B1517" s="324"/>
      <c r="C1517" s="111">
        <v>237.2</v>
      </c>
      <c r="D1517" s="111">
        <v>250</v>
      </c>
      <c r="E1517" s="111">
        <v>260</v>
      </c>
      <c r="F1517" s="20"/>
      <c r="G1517" s="176" t="s">
        <v>436</v>
      </c>
      <c r="H1517" s="24"/>
      <c r="I1517" s="16"/>
    </row>
    <row r="1518" spans="1:13" ht="20.399999999999999" customHeight="1" thickBot="1" x14ac:dyDescent="0.35">
      <c r="A1518" s="321"/>
      <c r="B1518" s="324"/>
      <c r="C1518" s="111">
        <v>21.5</v>
      </c>
      <c r="D1518" s="111"/>
      <c r="E1518" s="111"/>
      <c r="F1518" s="20"/>
      <c r="G1518" s="176" t="s">
        <v>35</v>
      </c>
      <c r="H1518" s="24"/>
      <c r="I1518" s="16"/>
    </row>
    <row r="1519" spans="1:13" ht="17.399999999999999" customHeight="1" thickBot="1" x14ac:dyDescent="0.35">
      <c r="A1519" s="321"/>
      <c r="B1519" s="324"/>
      <c r="C1519" s="111">
        <v>9.5</v>
      </c>
      <c r="D1519" s="111">
        <v>10</v>
      </c>
      <c r="E1519" s="111">
        <v>10.5</v>
      </c>
      <c r="F1519" s="20"/>
      <c r="G1519" s="176" t="s">
        <v>36</v>
      </c>
      <c r="H1519" s="24"/>
      <c r="I1519" s="16"/>
    </row>
    <row r="1520" spans="1:13" ht="15" thickBot="1" x14ac:dyDescent="0.35">
      <c r="A1520" s="321"/>
      <c r="B1520" s="324"/>
      <c r="C1520" s="111"/>
      <c r="D1520" s="111"/>
      <c r="E1520" s="111"/>
      <c r="F1520" s="20"/>
      <c r="G1520" s="178" t="s">
        <v>34</v>
      </c>
      <c r="H1520" s="24"/>
      <c r="I1520" s="16"/>
    </row>
    <row r="1521" spans="1:9" ht="24" customHeight="1" thickBot="1" x14ac:dyDescent="0.35">
      <c r="A1521" s="322"/>
      <c r="B1521" s="325"/>
      <c r="C1521" s="100">
        <v>901.59999999999991</v>
      </c>
      <c r="D1521" s="100">
        <v>925.4</v>
      </c>
      <c r="E1521" s="100">
        <v>968.7</v>
      </c>
      <c r="F1521" s="19"/>
      <c r="G1521" s="10" t="s">
        <v>38</v>
      </c>
      <c r="H1521" s="24"/>
      <c r="I1521" s="16"/>
    </row>
    <row r="1522" spans="1:9" ht="15" customHeight="1" thickBot="1" x14ac:dyDescent="0.35">
      <c r="A1522" s="321" t="s">
        <v>44</v>
      </c>
      <c r="B1522" s="323" t="s">
        <v>480</v>
      </c>
      <c r="C1522" s="111">
        <v>350.9</v>
      </c>
      <c r="D1522" s="111">
        <v>368</v>
      </c>
      <c r="E1522" s="111">
        <v>386.9</v>
      </c>
      <c r="F1522" s="20"/>
      <c r="G1522" s="176" t="s">
        <v>33</v>
      </c>
      <c r="H1522" s="23">
        <v>248209780</v>
      </c>
      <c r="I1522" s="16" t="s">
        <v>479</v>
      </c>
    </row>
    <row r="1523" spans="1:9" ht="24" customHeight="1" thickBot="1" x14ac:dyDescent="0.35">
      <c r="A1523" s="321"/>
      <c r="B1523" s="324"/>
      <c r="C1523" s="111">
        <v>559.1</v>
      </c>
      <c r="D1523" s="111">
        <v>587</v>
      </c>
      <c r="E1523" s="111">
        <v>616.4</v>
      </c>
      <c r="F1523" s="20"/>
      <c r="G1523" s="176" t="s">
        <v>37</v>
      </c>
      <c r="H1523" s="23"/>
      <c r="I1523" s="16"/>
    </row>
    <row r="1524" spans="1:9" ht="30.6" customHeight="1" thickBot="1" x14ac:dyDescent="0.35">
      <c r="A1524" s="321"/>
      <c r="B1524" s="324"/>
      <c r="C1524" s="111"/>
      <c r="D1524" s="111"/>
      <c r="E1524" s="111"/>
      <c r="F1524" s="20"/>
      <c r="G1524" s="176" t="s">
        <v>437</v>
      </c>
      <c r="H1524" s="23"/>
      <c r="I1524" s="16"/>
    </row>
    <row r="1525" spans="1:9" ht="20.399999999999999" customHeight="1" thickBot="1" x14ac:dyDescent="0.35">
      <c r="A1525" s="321"/>
      <c r="B1525" s="324"/>
      <c r="C1525" s="111">
        <v>72</v>
      </c>
      <c r="D1525" s="111">
        <v>75.599999999999994</v>
      </c>
      <c r="E1525" s="111">
        <v>79</v>
      </c>
      <c r="F1525" s="20"/>
      <c r="G1525" s="177" t="s">
        <v>306</v>
      </c>
      <c r="H1525" s="23"/>
      <c r="I1525" s="16"/>
    </row>
    <row r="1526" spans="1:9" ht="15" thickBot="1" x14ac:dyDescent="0.35">
      <c r="A1526" s="321"/>
      <c r="B1526" s="324"/>
      <c r="C1526" s="111"/>
      <c r="D1526" s="111"/>
      <c r="E1526" s="111"/>
      <c r="F1526" s="20"/>
      <c r="G1526" s="176" t="s">
        <v>436</v>
      </c>
      <c r="H1526" s="24"/>
      <c r="I1526" s="16"/>
    </row>
    <row r="1527" spans="1:9" ht="15" thickBot="1" x14ac:dyDescent="0.35">
      <c r="A1527" s="321"/>
      <c r="B1527" s="324"/>
      <c r="C1527" s="111">
        <v>33.299999999999997</v>
      </c>
      <c r="D1527" s="111"/>
      <c r="E1527" s="111"/>
      <c r="F1527" s="20"/>
      <c r="G1527" s="176" t="s">
        <v>35</v>
      </c>
      <c r="H1527" s="24"/>
      <c r="I1527" s="16"/>
    </row>
    <row r="1528" spans="1:9" ht="15" thickBot="1" x14ac:dyDescent="0.35">
      <c r="A1528" s="321"/>
      <c r="B1528" s="324"/>
      <c r="C1528" s="111">
        <v>21.3</v>
      </c>
      <c r="D1528" s="111">
        <v>22.4</v>
      </c>
      <c r="E1528" s="111">
        <v>23.5</v>
      </c>
      <c r="F1528" s="20"/>
      <c r="G1528" s="176" t="s">
        <v>36</v>
      </c>
      <c r="H1528" s="24"/>
      <c r="I1528" s="16"/>
    </row>
    <row r="1529" spans="1:9" ht="15" thickBot="1" x14ac:dyDescent="0.35">
      <c r="A1529" s="321"/>
      <c r="B1529" s="324"/>
      <c r="C1529" s="111"/>
      <c r="D1529" s="111"/>
      <c r="E1529" s="111"/>
      <c r="F1529" s="20"/>
      <c r="G1529" s="178" t="s">
        <v>34</v>
      </c>
      <c r="H1529" s="24"/>
      <c r="I1529" s="16"/>
    </row>
    <row r="1530" spans="1:9" ht="36" customHeight="1" thickBot="1" x14ac:dyDescent="0.35">
      <c r="A1530" s="322"/>
      <c r="B1530" s="325"/>
      <c r="C1530" s="100">
        <v>1036.5999999999999</v>
      </c>
      <c r="D1530" s="100">
        <v>1053</v>
      </c>
      <c r="E1530" s="100">
        <v>1105.8</v>
      </c>
      <c r="F1530" s="19"/>
      <c r="G1530" s="10" t="s">
        <v>38</v>
      </c>
      <c r="H1530" s="24"/>
      <c r="I1530" s="16"/>
    </row>
    <row r="1531" spans="1:9" ht="15" customHeight="1" thickBot="1" x14ac:dyDescent="0.35">
      <c r="A1531" s="321" t="s">
        <v>45</v>
      </c>
      <c r="B1531" s="323" t="s">
        <v>482</v>
      </c>
      <c r="C1531" s="111">
        <v>227.9</v>
      </c>
      <c r="D1531" s="111">
        <v>239.3</v>
      </c>
      <c r="E1531" s="111">
        <v>251</v>
      </c>
      <c r="F1531" s="20"/>
      <c r="G1531" s="176" t="s">
        <v>33</v>
      </c>
      <c r="H1531" s="23">
        <v>304377560</v>
      </c>
      <c r="I1531" s="16" t="s">
        <v>479</v>
      </c>
    </row>
    <row r="1532" spans="1:9" ht="15" thickBot="1" x14ac:dyDescent="0.35">
      <c r="A1532" s="321"/>
      <c r="B1532" s="324"/>
      <c r="C1532" s="111"/>
      <c r="D1532" s="111"/>
      <c r="E1532" s="111"/>
      <c r="F1532" s="20"/>
      <c r="G1532" s="176" t="s">
        <v>37</v>
      </c>
      <c r="H1532" s="23"/>
      <c r="I1532" s="16"/>
    </row>
    <row r="1533" spans="1:9" ht="15" thickBot="1" x14ac:dyDescent="0.35">
      <c r="A1533" s="321"/>
      <c r="B1533" s="324"/>
      <c r="C1533" s="111"/>
      <c r="D1533" s="111"/>
      <c r="E1533" s="111"/>
      <c r="F1533" s="20"/>
      <c r="G1533" s="176" t="s">
        <v>437</v>
      </c>
      <c r="H1533" s="23"/>
      <c r="I1533" s="16"/>
    </row>
    <row r="1534" spans="1:9" ht="15" thickBot="1" x14ac:dyDescent="0.35">
      <c r="A1534" s="321"/>
      <c r="B1534" s="324"/>
      <c r="C1534" s="111"/>
      <c r="D1534" s="111"/>
      <c r="E1534" s="111"/>
      <c r="F1534" s="20"/>
      <c r="G1534" s="177" t="s">
        <v>306</v>
      </c>
      <c r="H1534" s="23"/>
      <c r="I1534" s="16"/>
    </row>
    <row r="1535" spans="1:9" ht="15" thickBot="1" x14ac:dyDescent="0.35">
      <c r="A1535" s="321"/>
      <c r="B1535" s="324"/>
      <c r="C1535" s="111"/>
      <c r="D1535" s="111"/>
      <c r="E1535" s="111"/>
      <c r="F1535" s="20"/>
      <c r="G1535" s="176" t="s">
        <v>436</v>
      </c>
      <c r="H1535" s="24"/>
      <c r="I1535" s="16"/>
    </row>
    <row r="1536" spans="1:9" ht="15" thickBot="1" x14ac:dyDescent="0.35">
      <c r="A1536" s="321"/>
      <c r="B1536" s="324"/>
      <c r="C1536" s="111">
        <v>2.7</v>
      </c>
      <c r="D1536" s="111"/>
      <c r="E1536" s="111"/>
      <c r="F1536" s="20"/>
      <c r="G1536" s="176" t="s">
        <v>35</v>
      </c>
      <c r="H1536" s="24"/>
      <c r="I1536" s="16"/>
    </row>
    <row r="1537" spans="1:9" ht="15" thickBot="1" x14ac:dyDescent="0.35">
      <c r="A1537" s="321"/>
      <c r="B1537" s="324"/>
      <c r="C1537" s="111"/>
      <c r="D1537" s="111"/>
      <c r="E1537" s="111"/>
      <c r="F1537" s="53"/>
      <c r="G1537" s="176" t="s">
        <v>36</v>
      </c>
      <c r="H1537" s="105"/>
      <c r="I1537" s="155"/>
    </row>
    <row r="1538" spans="1:9" ht="15" thickBot="1" x14ac:dyDescent="0.35">
      <c r="A1538" s="321"/>
      <c r="B1538" s="324"/>
      <c r="C1538" s="111">
        <v>60.3</v>
      </c>
      <c r="D1538" s="111"/>
      <c r="E1538" s="111"/>
      <c r="F1538" s="53"/>
      <c r="G1538" s="178" t="s">
        <v>34</v>
      </c>
      <c r="H1538" s="105"/>
      <c r="I1538" s="155"/>
    </row>
    <row r="1539" spans="1:9" ht="32.4" customHeight="1" thickBot="1" x14ac:dyDescent="0.35">
      <c r="A1539" s="322"/>
      <c r="B1539" s="325"/>
      <c r="C1539" s="100">
        <v>290.89999999999998</v>
      </c>
      <c r="D1539" s="100">
        <v>239.3</v>
      </c>
      <c r="E1539" s="100">
        <v>251</v>
      </c>
      <c r="F1539" s="104"/>
      <c r="G1539" s="101" t="s">
        <v>38</v>
      </c>
      <c r="H1539" s="105"/>
      <c r="I1539" s="155"/>
    </row>
    <row r="1540" spans="1:9" ht="15" customHeight="1" thickBot="1" x14ac:dyDescent="0.35">
      <c r="A1540" s="321" t="s">
        <v>47</v>
      </c>
      <c r="B1540" s="323" t="s">
        <v>481</v>
      </c>
      <c r="C1540" s="111">
        <v>3141.8</v>
      </c>
      <c r="D1540" s="111">
        <v>3296.3</v>
      </c>
      <c r="E1540" s="111">
        <v>3461</v>
      </c>
      <c r="F1540" s="20"/>
      <c r="G1540" s="176" t="s">
        <v>33</v>
      </c>
      <c r="H1540" s="23">
        <v>300601541</v>
      </c>
      <c r="I1540" s="16" t="s">
        <v>479</v>
      </c>
    </row>
    <row r="1541" spans="1:9" ht="15" thickBot="1" x14ac:dyDescent="0.35">
      <c r="A1541" s="321"/>
      <c r="B1541" s="324"/>
      <c r="C1541" s="230">
        <v>1041.9000000000001</v>
      </c>
      <c r="D1541" s="111">
        <v>1178.0999999999999</v>
      </c>
      <c r="E1541" s="111">
        <v>1237</v>
      </c>
      <c r="F1541" s="20"/>
      <c r="G1541" s="176" t="s">
        <v>37</v>
      </c>
      <c r="H1541" s="23"/>
      <c r="I1541" s="16"/>
    </row>
    <row r="1542" spans="1:9" ht="15" thickBot="1" x14ac:dyDescent="0.35">
      <c r="A1542" s="321"/>
      <c r="B1542" s="324"/>
      <c r="C1542" s="111"/>
      <c r="D1542" s="111"/>
      <c r="E1542" s="111"/>
      <c r="F1542" s="20"/>
      <c r="G1542" s="176" t="s">
        <v>437</v>
      </c>
      <c r="H1542" s="23"/>
      <c r="I1542" s="16"/>
    </row>
    <row r="1543" spans="1:9" ht="28.2" customHeight="1" thickBot="1" x14ac:dyDescent="0.35">
      <c r="A1543" s="321"/>
      <c r="B1543" s="324"/>
      <c r="C1543" s="111">
        <v>149</v>
      </c>
      <c r="D1543" s="111">
        <v>156</v>
      </c>
      <c r="E1543" s="111">
        <v>164</v>
      </c>
      <c r="F1543" s="20"/>
      <c r="G1543" s="177" t="s">
        <v>306</v>
      </c>
      <c r="H1543" s="23"/>
      <c r="I1543" s="16"/>
    </row>
    <row r="1544" spans="1:9" ht="15" thickBot="1" x14ac:dyDescent="0.35">
      <c r="A1544" s="321"/>
      <c r="B1544" s="324"/>
      <c r="C1544" s="111"/>
      <c r="D1544" s="111"/>
      <c r="E1544" s="111"/>
      <c r="F1544" s="20"/>
      <c r="G1544" s="176" t="s">
        <v>436</v>
      </c>
      <c r="H1544" s="24"/>
      <c r="I1544" s="16"/>
    </row>
    <row r="1545" spans="1:9" ht="15" thickBot="1" x14ac:dyDescent="0.35">
      <c r="A1545" s="321"/>
      <c r="B1545" s="324"/>
      <c r="C1545" s="111">
        <v>174.9</v>
      </c>
      <c r="D1545" s="111">
        <v>9.1999999999999993</v>
      </c>
      <c r="E1545" s="111">
        <v>9.6999999999999993</v>
      </c>
      <c r="F1545" s="20"/>
      <c r="G1545" s="176" t="s">
        <v>35</v>
      </c>
      <c r="H1545" s="24"/>
      <c r="I1545" s="16"/>
    </row>
    <row r="1546" spans="1:9" ht="15" thickBot="1" x14ac:dyDescent="0.35">
      <c r="A1546" s="321"/>
      <c r="B1546" s="324"/>
      <c r="C1546" s="111">
        <v>18.100000000000001</v>
      </c>
      <c r="D1546" s="111">
        <v>19</v>
      </c>
      <c r="E1546" s="111">
        <v>20</v>
      </c>
      <c r="F1546" s="20"/>
      <c r="G1546" s="176" t="s">
        <v>36</v>
      </c>
      <c r="H1546" s="24"/>
      <c r="I1546" s="16"/>
    </row>
    <row r="1547" spans="1:9" ht="15" thickBot="1" x14ac:dyDescent="0.35">
      <c r="A1547" s="321"/>
      <c r="B1547" s="324"/>
      <c r="C1547" s="111"/>
      <c r="D1547" s="111"/>
      <c r="E1547" s="111"/>
      <c r="F1547" s="20"/>
      <c r="G1547" s="178" t="s">
        <v>34</v>
      </c>
      <c r="H1547" s="24"/>
      <c r="I1547" s="16"/>
    </row>
    <row r="1548" spans="1:9" ht="30" customHeight="1" thickBot="1" x14ac:dyDescent="0.35">
      <c r="A1548" s="322"/>
      <c r="B1548" s="325"/>
      <c r="C1548" s="100">
        <v>4525.7</v>
      </c>
      <c r="D1548" s="100">
        <v>4658.5999999999995</v>
      </c>
      <c r="E1548" s="100">
        <v>4891.7</v>
      </c>
      <c r="F1548" s="19"/>
      <c r="G1548" s="10" t="s">
        <v>38</v>
      </c>
      <c r="H1548" s="24"/>
      <c r="I1548" s="16"/>
    </row>
    <row r="1549" spans="1:9" ht="20.399999999999999" customHeight="1" thickBot="1" x14ac:dyDescent="0.35">
      <c r="A1549" s="321" t="s">
        <v>49</v>
      </c>
      <c r="B1549" s="323" t="s">
        <v>483</v>
      </c>
      <c r="C1549" s="230">
        <v>1718.8</v>
      </c>
      <c r="D1549" s="111">
        <v>1405.7</v>
      </c>
      <c r="E1549" s="111">
        <v>1476</v>
      </c>
      <c r="F1549" s="20"/>
      <c r="G1549" s="176" t="s">
        <v>33</v>
      </c>
      <c r="H1549" s="23">
        <v>288724610</v>
      </c>
      <c r="I1549" s="16" t="s">
        <v>479</v>
      </c>
    </row>
    <row r="1550" spans="1:9" ht="24" customHeight="1" thickBot="1" x14ac:dyDescent="0.35">
      <c r="A1550" s="321"/>
      <c r="B1550" s="324"/>
      <c r="C1550" s="230">
        <v>3.1</v>
      </c>
      <c r="D1550" s="111"/>
      <c r="E1550" s="111"/>
      <c r="F1550" s="20"/>
      <c r="G1550" s="176" t="s">
        <v>37</v>
      </c>
      <c r="H1550" s="23"/>
      <c r="I1550" s="16"/>
    </row>
    <row r="1551" spans="1:9" ht="20.399999999999999" customHeight="1" thickBot="1" x14ac:dyDescent="0.35">
      <c r="A1551" s="321"/>
      <c r="B1551" s="324"/>
      <c r="C1551" s="111"/>
      <c r="D1551" s="111"/>
      <c r="E1551" s="111"/>
      <c r="F1551" s="20"/>
      <c r="G1551" s="176" t="s">
        <v>437</v>
      </c>
      <c r="H1551" s="23"/>
      <c r="I1551" s="16"/>
    </row>
    <row r="1552" spans="1:9" ht="20.399999999999999" customHeight="1" thickBot="1" x14ac:dyDescent="0.35">
      <c r="A1552" s="321"/>
      <c r="B1552" s="324"/>
      <c r="C1552" s="111"/>
      <c r="D1552" s="111"/>
      <c r="E1552" s="111"/>
      <c r="F1552" s="20"/>
      <c r="G1552" s="177" t="s">
        <v>306</v>
      </c>
      <c r="H1552" s="23"/>
      <c r="I1552" s="16"/>
    </row>
    <row r="1553" spans="1:9" ht="15" thickBot="1" x14ac:dyDescent="0.35">
      <c r="A1553" s="321"/>
      <c r="B1553" s="324"/>
      <c r="C1553" s="111"/>
      <c r="D1553" s="111"/>
      <c r="E1553" s="111"/>
      <c r="F1553" s="20"/>
      <c r="G1553" s="176" t="s">
        <v>436</v>
      </c>
      <c r="H1553" s="24"/>
      <c r="I1553" s="16"/>
    </row>
    <row r="1554" spans="1:9" ht="25.2" customHeight="1" thickBot="1" x14ac:dyDescent="0.35">
      <c r="A1554" s="321"/>
      <c r="B1554" s="324"/>
      <c r="C1554" s="230">
        <v>582.4</v>
      </c>
      <c r="D1554" s="111">
        <v>325.7</v>
      </c>
      <c r="E1554" s="111">
        <v>342</v>
      </c>
      <c r="F1554" s="20"/>
      <c r="G1554" s="176" t="s">
        <v>35</v>
      </c>
      <c r="H1554" s="24"/>
      <c r="I1554" s="16"/>
    </row>
    <row r="1555" spans="1:9" ht="22.8" customHeight="1" thickBot="1" x14ac:dyDescent="0.35">
      <c r="A1555" s="321"/>
      <c r="B1555" s="324"/>
      <c r="C1555" s="111"/>
      <c r="D1555" s="111"/>
      <c r="E1555" s="111"/>
      <c r="F1555" s="20"/>
      <c r="G1555" s="176" t="s">
        <v>36</v>
      </c>
      <c r="H1555" s="24"/>
      <c r="I1555" s="16"/>
    </row>
    <row r="1556" spans="1:9" ht="15" thickBot="1" x14ac:dyDescent="0.35">
      <c r="A1556" s="321"/>
      <c r="B1556" s="324"/>
      <c r="C1556" s="111"/>
      <c r="D1556" s="111"/>
      <c r="E1556" s="111"/>
      <c r="F1556" s="20"/>
      <c r="G1556" s="178" t="s">
        <v>34</v>
      </c>
      <c r="H1556" s="24"/>
      <c r="I1556" s="16"/>
    </row>
    <row r="1557" spans="1:9" ht="22.2" customHeight="1" thickBot="1" x14ac:dyDescent="0.35">
      <c r="A1557" s="322"/>
      <c r="B1557" s="325"/>
      <c r="C1557" s="238">
        <v>2304.3000000000002</v>
      </c>
      <c r="D1557" s="100">
        <v>1731.4</v>
      </c>
      <c r="E1557" s="100">
        <v>1818</v>
      </c>
      <c r="F1557" s="19"/>
      <c r="G1557" s="10" t="s">
        <v>38</v>
      </c>
      <c r="H1557" s="24"/>
      <c r="I1557" s="16"/>
    </row>
    <row r="1558" spans="1:9" ht="15" customHeight="1" thickBot="1" x14ac:dyDescent="0.35">
      <c r="A1558" s="321" t="s">
        <v>336</v>
      </c>
      <c r="B1558" s="323" t="s">
        <v>484</v>
      </c>
      <c r="C1558" s="111"/>
      <c r="D1558" s="111"/>
      <c r="E1558" s="111"/>
      <c r="F1558" s="20"/>
      <c r="G1558" s="176" t="s">
        <v>33</v>
      </c>
      <c r="H1558" s="23">
        <v>288724610</v>
      </c>
      <c r="I1558" s="16" t="s">
        <v>479</v>
      </c>
    </row>
    <row r="1559" spans="1:9" ht="15" thickBot="1" x14ac:dyDescent="0.35">
      <c r="A1559" s="321"/>
      <c r="B1559" s="324"/>
      <c r="C1559" s="111"/>
      <c r="D1559" s="111"/>
      <c r="E1559" s="111"/>
      <c r="F1559" s="20"/>
      <c r="G1559" s="176" t="s">
        <v>37</v>
      </c>
      <c r="H1559" s="23"/>
      <c r="I1559" s="16"/>
    </row>
    <row r="1560" spans="1:9" ht="15" thickBot="1" x14ac:dyDescent="0.35">
      <c r="A1560" s="321"/>
      <c r="B1560" s="324"/>
      <c r="C1560" s="111"/>
      <c r="D1560" s="111"/>
      <c r="E1560" s="111"/>
      <c r="F1560" s="20"/>
      <c r="G1560" s="176" t="s">
        <v>437</v>
      </c>
      <c r="H1560" s="23"/>
      <c r="I1560" s="16"/>
    </row>
    <row r="1561" spans="1:9" ht="15" thickBot="1" x14ac:dyDescent="0.35">
      <c r="A1561" s="321"/>
      <c r="B1561" s="324"/>
      <c r="C1561" s="111"/>
      <c r="D1561" s="111"/>
      <c r="E1561" s="111"/>
      <c r="F1561" s="20"/>
      <c r="G1561" s="177" t="s">
        <v>306</v>
      </c>
      <c r="H1561" s="23"/>
      <c r="I1561" s="16"/>
    </row>
    <row r="1562" spans="1:9" ht="15" thickBot="1" x14ac:dyDescent="0.35">
      <c r="A1562" s="321"/>
      <c r="B1562" s="324"/>
      <c r="C1562" s="111"/>
      <c r="D1562" s="111"/>
      <c r="E1562" s="111"/>
      <c r="F1562" s="20"/>
      <c r="G1562" s="176" t="s">
        <v>436</v>
      </c>
      <c r="H1562" s="24"/>
      <c r="I1562" s="16"/>
    </row>
    <row r="1563" spans="1:9" ht="15" thickBot="1" x14ac:dyDescent="0.35">
      <c r="A1563" s="321"/>
      <c r="B1563" s="324"/>
      <c r="C1563" s="111">
        <v>37.5</v>
      </c>
      <c r="D1563" s="111">
        <v>39</v>
      </c>
      <c r="E1563" s="111">
        <v>41</v>
      </c>
      <c r="F1563" s="20"/>
      <c r="G1563" s="176" t="s">
        <v>35</v>
      </c>
      <c r="H1563" s="24"/>
      <c r="I1563" s="16"/>
    </row>
    <row r="1564" spans="1:9" ht="15" thickBot="1" x14ac:dyDescent="0.35">
      <c r="A1564" s="321"/>
      <c r="B1564" s="324"/>
      <c r="C1564" s="111"/>
      <c r="D1564" s="111"/>
      <c r="E1564" s="111"/>
      <c r="F1564" s="20"/>
      <c r="G1564" s="176" t="s">
        <v>36</v>
      </c>
      <c r="H1564" s="24"/>
      <c r="I1564" s="16"/>
    </row>
    <row r="1565" spans="1:9" ht="15" thickBot="1" x14ac:dyDescent="0.35">
      <c r="A1565" s="321"/>
      <c r="B1565" s="324"/>
      <c r="C1565" s="111"/>
      <c r="D1565" s="111"/>
      <c r="E1565" s="111"/>
      <c r="F1565" s="20"/>
      <c r="G1565" s="178" t="s">
        <v>34</v>
      </c>
      <c r="H1565" s="24"/>
      <c r="I1565" s="16"/>
    </row>
    <row r="1566" spans="1:9" ht="34.799999999999997" customHeight="1" thickBot="1" x14ac:dyDescent="0.35">
      <c r="A1566" s="322"/>
      <c r="B1566" s="325"/>
      <c r="C1566" s="100">
        <v>37.5</v>
      </c>
      <c r="D1566" s="100">
        <v>39</v>
      </c>
      <c r="E1566" s="100">
        <v>41</v>
      </c>
      <c r="F1566" s="19"/>
      <c r="G1566" s="10" t="s">
        <v>38</v>
      </c>
      <c r="H1566" s="24"/>
      <c r="I1566" s="16"/>
    </row>
    <row r="1567" spans="1:9" ht="15" customHeight="1" thickBot="1" x14ac:dyDescent="0.35">
      <c r="A1567" s="321" t="s">
        <v>392</v>
      </c>
      <c r="B1567" s="323" t="s">
        <v>485</v>
      </c>
      <c r="C1567" s="111">
        <v>235</v>
      </c>
      <c r="D1567" s="111">
        <v>246.8</v>
      </c>
      <c r="E1567" s="111">
        <v>259.10000000000002</v>
      </c>
      <c r="F1567" s="20"/>
      <c r="G1567" s="176" t="s">
        <v>33</v>
      </c>
      <c r="H1567" s="23">
        <v>288724610</v>
      </c>
      <c r="I1567" s="16" t="s">
        <v>486</v>
      </c>
    </row>
    <row r="1568" spans="1:9" ht="10.8" customHeight="1" thickBot="1" x14ac:dyDescent="0.35">
      <c r="A1568" s="321"/>
      <c r="B1568" s="324"/>
      <c r="C1568" s="111"/>
      <c r="D1568" s="111"/>
      <c r="E1568" s="111"/>
      <c r="F1568" s="20"/>
      <c r="G1568" s="176" t="s">
        <v>37</v>
      </c>
      <c r="H1568" s="23"/>
      <c r="I1568" s="16"/>
    </row>
    <row r="1569" spans="1:9" ht="13.8" customHeight="1" thickBot="1" x14ac:dyDescent="0.35">
      <c r="A1569" s="321"/>
      <c r="B1569" s="324"/>
      <c r="C1569" s="111"/>
      <c r="D1569" s="111"/>
      <c r="E1569" s="111"/>
      <c r="F1569" s="20"/>
      <c r="G1569" s="176" t="s">
        <v>437</v>
      </c>
      <c r="H1569" s="23"/>
      <c r="I1569" s="16"/>
    </row>
    <row r="1570" spans="1:9" ht="15" thickBot="1" x14ac:dyDescent="0.35">
      <c r="A1570" s="321"/>
      <c r="B1570" s="324"/>
      <c r="C1570" s="111"/>
      <c r="D1570" s="111"/>
      <c r="E1570" s="111"/>
      <c r="F1570" s="20"/>
      <c r="G1570" s="177" t="s">
        <v>306</v>
      </c>
      <c r="H1570" s="23"/>
      <c r="I1570" s="16"/>
    </row>
    <row r="1571" spans="1:9" ht="12.6" customHeight="1" thickBot="1" x14ac:dyDescent="0.35">
      <c r="A1571" s="321"/>
      <c r="B1571" s="324"/>
      <c r="C1571" s="111"/>
      <c r="D1571" s="111"/>
      <c r="E1571" s="111"/>
      <c r="F1571" s="20"/>
      <c r="G1571" s="176" t="s">
        <v>436</v>
      </c>
      <c r="H1571" s="24"/>
      <c r="I1571" s="16"/>
    </row>
    <row r="1572" spans="1:9" ht="10.8" customHeight="1" thickBot="1" x14ac:dyDescent="0.35">
      <c r="A1572" s="321"/>
      <c r="B1572" s="324"/>
      <c r="C1572" s="111">
        <v>509.1</v>
      </c>
      <c r="D1572" s="111">
        <v>277.39999999999998</v>
      </c>
      <c r="E1572" s="111">
        <v>291.3</v>
      </c>
      <c r="F1572" s="20"/>
      <c r="G1572" s="176" t="s">
        <v>35</v>
      </c>
      <c r="H1572" s="24"/>
      <c r="I1572" s="16"/>
    </row>
    <row r="1573" spans="1:9" ht="15" thickBot="1" x14ac:dyDescent="0.35">
      <c r="A1573" s="321"/>
      <c r="B1573" s="324"/>
      <c r="C1573" s="111"/>
      <c r="D1573" s="111"/>
      <c r="E1573" s="111"/>
      <c r="F1573" s="20"/>
      <c r="G1573" s="176" t="s">
        <v>36</v>
      </c>
      <c r="H1573" s="24"/>
      <c r="I1573" s="16"/>
    </row>
    <row r="1574" spans="1:9" ht="15" thickBot="1" x14ac:dyDescent="0.35">
      <c r="A1574" s="321"/>
      <c r="B1574" s="324"/>
      <c r="C1574" s="111"/>
      <c r="D1574" s="111"/>
      <c r="E1574" s="111"/>
      <c r="F1574" s="20"/>
      <c r="G1574" s="178" t="s">
        <v>34</v>
      </c>
      <c r="H1574" s="24"/>
      <c r="I1574" s="16"/>
    </row>
    <row r="1575" spans="1:9" ht="15" customHeight="1" thickBot="1" x14ac:dyDescent="0.35">
      <c r="A1575" s="322"/>
      <c r="B1575" s="325"/>
      <c r="C1575" s="100">
        <v>744.1</v>
      </c>
      <c r="D1575" s="100">
        <v>524.20000000000005</v>
      </c>
      <c r="E1575" s="100">
        <v>550.40000000000009</v>
      </c>
      <c r="F1575" s="19"/>
      <c r="G1575" s="10" t="s">
        <v>38</v>
      </c>
      <c r="H1575" s="24"/>
      <c r="I1575" s="16"/>
    </row>
    <row r="1576" spans="1:9" ht="15" customHeight="1" thickBot="1" x14ac:dyDescent="0.35">
      <c r="A1576" s="321" t="s">
        <v>475</v>
      </c>
      <c r="B1576" s="323" t="s">
        <v>135</v>
      </c>
      <c r="C1576" s="230">
        <v>1328.7</v>
      </c>
      <c r="D1576" s="111">
        <v>1691.8</v>
      </c>
      <c r="E1576" s="111">
        <v>1776.3</v>
      </c>
      <c r="F1576" s="53"/>
      <c r="G1576" s="176" t="s">
        <v>33</v>
      </c>
      <c r="H1576" s="103">
        <v>288724610</v>
      </c>
      <c r="I1576" s="16" t="s">
        <v>477</v>
      </c>
    </row>
    <row r="1577" spans="1:9" ht="15" thickBot="1" x14ac:dyDescent="0.35">
      <c r="A1577" s="321"/>
      <c r="B1577" s="324"/>
      <c r="C1577" s="111">
        <v>3002.9</v>
      </c>
      <c r="D1577" s="111">
        <v>3153</v>
      </c>
      <c r="E1577" s="111">
        <v>3310</v>
      </c>
      <c r="F1577" s="53"/>
      <c r="G1577" s="176" t="s">
        <v>37</v>
      </c>
      <c r="H1577" s="103"/>
      <c r="I1577" s="16"/>
    </row>
    <row r="1578" spans="1:9" ht="15" thickBot="1" x14ac:dyDescent="0.35">
      <c r="A1578" s="321"/>
      <c r="B1578" s="324"/>
      <c r="C1578" s="111"/>
      <c r="D1578" s="111"/>
      <c r="E1578" s="111"/>
      <c r="F1578" s="53"/>
      <c r="G1578" s="176" t="s">
        <v>437</v>
      </c>
      <c r="H1578" s="103"/>
      <c r="I1578" s="16"/>
    </row>
    <row r="1579" spans="1:9" ht="15" thickBot="1" x14ac:dyDescent="0.35">
      <c r="A1579" s="321"/>
      <c r="B1579" s="324"/>
      <c r="C1579" s="111"/>
      <c r="D1579" s="111"/>
      <c r="E1579" s="111"/>
      <c r="F1579" s="53"/>
      <c r="G1579" s="177" t="s">
        <v>306</v>
      </c>
      <c r="H1579" s="103"/>
      <c r="I1579" s="16"/>
    </row>
    <row r="1580" spans="1:9" ht="15" thickBot="1" x14ac:dyDescent="0.35">
      <c r="A1580" s="321"/>
      <c r="B1580" s="324"/>
      <c r="C1580" s="111"/>
      <c r="D1580" s="111"/>
      <c r="E1580" s="111"/>
      <c r="F1580" s="53"/>
      <c r="G1580" s="176" t="s">
        <v>436</v>
      </c>
      <c r="H1580" s="105"/>
      <c r="I1580" s="16"/>
    </row>
    <row r="1581" spans="1:9" ht="15" thickBot="1" x14ac:dyDescent="0.35">
      <c r="A1581" s="321"/>
      <c r="B1581" s="324"/>
      <c r="C1581" s="230">
        <v>120.4</v>
      </c>
      <c r="D1581" s="111">
        <v>117.2</v>
      </c>
      <c r="E1581" s="111">
        <v>123</v>
      </c>
      <c r="F1581" s="53"/>
      <c r="G1581" s="176" t="s">
        <v>35</v>
      </c>
      <c r="H1581" s="105"/>
      <c r="I1581" s="16"/>
    </row>
    <row r="1582" spans="1:9" ht="15" thickBot="1" x14ac:dyDescent="0.35">
      <c r="A1582" s="321"/>
      <c r="B1582" s="324"/>
      <c r="C1582" s="111"/>
      <c r="D1582" s="111"/>
      <c r="E1582" s="111"/>
      <c r="F1582" s="53"/>
      <c r="G1582" s="176" t="s">
        <v>36</v>
      </c>
      <c r="H1582" s="105"/>
      <c r="I1582" s="16"/>
    </row>
    <row r="1583" spans="1:9" ht="15" thickBot="1" x14ac:dyDescent="0.35">
      <c r="A1583" s="321"/>
      <c r="B1583" s="324"/>
      <c r="C1583" s="111"/>
      <c r="D1583" s="111"/>
      <c r="E1583" s="111"/>
      <c r="F1583" s="53"/>
      <c r="G1583" s="178" t="s">
        <v>34</v>
      </c>
      <c r="H1583" s="105"/>
      <c r="I1583" s="16"/>
    </row>
    <row r="1584" spans="1:9" ht="15" thickBot="1" x14ac:dyDescent="0.35">
      <c r="A1584" s="322"/>
      <c r="B1584" s="325"/>
      <c r="C1584" s="238">
        <v>4452</v>
      </c>
      <c r="D1584" s="100">
        <v>4962</v>
      </c>
      <c r="E1584" s="100">
        <v>5209.3</v>
      </c>
      <c r="F1584" s="104"/>
      <c r="G1584" s="101" t="s">
        <v>38</v>
      </c>
      <c r="H1584" s="105"/>
      <c r="I1584" s="16"/>
    </row>
    <row r="1585" spans="1:10" ht="15" thickBot="1" x14ac:dyDescent="0.35">
      <c r="A1585" s="17"/>
      <c r="B1585" s="21" t="s">
        <v>105</v>
      </c>
      <c r="C1585" s="132"/>
      <c r="D1585" s="132"/>
      <c r="E1585" s="132"/>
      <c r="F1585" s="114"/>
      <c r="G1585" s="101"/>
      <c r="H1585" s="103"/>
      <c r="I1585" s="23"/>
    </row>
    <row r="1586" spans="1:10" ht="27" thickBot="1" x14ac:dyDescent="0.35">
      <c r="A1586" s="27" t="s">
        <v>30</v>
      </c>
      <c r="B1586" s="28" t="s">
        <v>474</v>
      </c>
      <c r="C1586" s="179"/>
      <c r="D1586" s="179"/>
      <c r="E1586" s="179"/>
      <c r="F1586" s="30" t="s">
        <v>127</v>
      </c>
      <c r="G1586" s="28"/>
      <c r="H1586" s="29"/>
      <c r="I1586" s="29"/>
    </row>
    <row r="1587" spans="1:10" ht="28.5" customHeight="1" thickBot="1" x14ac:dyDescent="0.35">
      <c r="A1587" s="31" t="s">
        <v>51</v>
      </c>
      <c r="B1587" s="32" t="s">
        <v>139</v>
      </c>
      <c r="C1587" s="180"/>
      <c r="D1587" s="180"/>
      <c r="E1587" s="180"/>
      <c r="F1587" s="34" t="s">
        <v>138</v>
      </c>
      <c r="G1587" s="32"/>
      <c r="H1587" s="33"/>
      <c r="I1587" s="33"/>
    </row>
    <row r="1588" spans="1:10" ht="15" customHeight="1" thickBot="1" x14ac:dyDescent="0.35">
      <c r="A1588" s="321" t="s">
        <v>54</v>
      </c>
      <c r="B1588" s="323" t="s">
        <v>487</v>
      </c>
      <c r="C1588" s="111">
        <v>300</v>
      </c>
      <c r="D1588" s="111">
        <v>315</v>
      </c>
      <c r="E1588" s="111">
        <v>330</v>
      </c>
      <c r="F1588" s="20"/>
      <c r="G1588" s="176" t="s">
        <v>33</v>
      </c>
      <c r="H1588" s="23">
        <v>288724610</v>
      </c>
      <c r="I1588" s="16" t="s">
        <v>477</v>
      </c>
      <c r="J1588" s="137"/>
    </row>
    <row r="1589" spans="1:10" ht="15" thickBot="1" x14ac:dyDescent="0.35">
      <c r="A1589" s="321"/>
      <c r="B1589" s="324"/>
      <c r="C1589" s="111">
        <v>172.3</v>
      </c>
      <c r="D1589" s="111">
        <v>180.9</v>
      </c>
      <c r="E1589" s="111">
        <v>190</v>
      </c>
      <c r="F1589" s="20"/>
      <c r="G1589" s="176" t="s">
        <v>37</v>
      </c>
      <c r="H1589" s="23"/>
      <c r="I1589" s="16"/>
      <c r="J1589" s="137"/>
    </row>
    <row r="1590" spans="1:10" ht="15" thickBot="1" x14ac:dyDescent="0.35">
      <c r="A1590" s="321"/>
      <c r="B1590" s="324"/>
      <c r="C1590" s="111"/>
      <c r="D1590" s="111"/>
      <c r="E1590" s="111"/>
      <c r="F1590" s="20"/>
      <c r="G1590" s="176" t="s">
        <v>437</v>
      </c>
      <c r="H1590" s="23"/>
      <c r="I1590" s="16"/>
    </row>
    <row r="1591" spans="1:10" ht="15" thickBot="1" x14ac:dyDescent="0.35">
      <c r="A1591" s="321"/>
      <c r="B1591" s="324"/>
      <c r="C1591" s="111"/>
      <c r="D1591" s="111"/>
      <c r="E1591" s="111"/>
      <c r="F1591" s="20"/>
      <c r="G1591" s="177" t="s">
        <v>306</v>
      </c>
      <c r="H1591" s="23"/>
      <c r="I1591" s="16"/>
      <c r="J1591" s="137"/>
    </row>
    <row r="1592" spans="1:10" ht="15" thickBot="1" x14ac:dyDescent="0.35">
      <c r="A1592" s="321"/>
      <c r="B1592" s="324"/>
      <c r="C1592" s="111"/>
      <c r="D1592" s="111"/>
      <c r="E1592" s="111"/>
      <c r="F1592" s="20"/>
      <c r="G1592" s="176" t="s">
        <v>436</v>
      </c>
      <c r="H1592" s="24"/>
      <c r="I1592" s="16"/>
      <c r="J1592" s="137"/>
    </row>
    <row r="1593" spans="1:10" ht="15" thickBot="1" x14ac:dyDescent="0.35">
      <c r="A1593" s="321"/>
      <c r="B1593" s="324"/>
      <c r="C1593" s="111"/>
      <c r="D1593" s="111"/>
      <c r="E1593" s="111"/>
      <c r="F1593" s="20"/>
      <c r="G1593" s="176" t="s">
        <v>35</v>
      </c>
      <c r="H1593" s="24"/>
      <c r="I1593" s="16"/>
      <c r="J1593" s="137"/>
    </row>
    <row r="1594" spans="1:10" ht="15" thickBot="1" x14ac:dyDescent="0.35">
      <c r="A1594" s="321"/>
      <c r="B1594" s="324"/>
      <c r="C1594" s="111"/>
      <c r="D1594" s="111"/>
      <c r="E1594" s="111"/>
      <c r="F1594" s="20"/>
      <c r="G1594" s="176" t="s">
        <v>36</v>
      </c>
      <c r="H1594" s="24"/>
      <c r="I1594" s="16"/>
      <c r="J1594" s="137"/>
    </row>
    <row r="1595" spans="1:10" ht="15" thickBot="1" x14ac:dyDescent="0.35">
      <c r="A1595" s="321"/>
      <c r="B1595" s="324"/>
      <c r="C1595" s="111"/>
      <c r="D1595" s="111"/>
      <c r="E1595" s="111"/>
      <c r="F1595" s="20"/>
      <c r="G1595" s="178" t="s">
        <v>34</v>
      </c>
      <c r="H1595" s="24"/>
      <c r="I1595" s="16"/>
      <c r="J1595" s="137"/>
    </row>
    <row r="1596" spans="1:10" ht="15" thickBot="1" x14ac:dyDescent="0.35">
      <c r="A1596" s="322"/>
      <c r="B1596" s="325"/>
      <c r="C1596" s="100">
        <v>472.3</v>
      </c>
      <c r="D1596" s="100">
        <v>495.9</v>
      </c>
      <c r="E1596" s="100">
        <v>520</v>
      </c>
      <c r="F1596" s="19"/>
      <c r="G1596" s="10" t="s">
        <v>38</v>
      </c>
      <c r="H1596" s="24"/>
      <c r="I1596" s="16"/>
      <c r="J1596" s="137"/>
    </row>
    <row r="1597" spans="1:10" ht="15" thickBot="1" x14ac:dyDescent="0.35">
      <c r="A1597" s="17"/>
      <c r="B1597" s="21" t="s">
        <v>123</v>
      </c>
      <c r="C1597" s="132"/>
      <c r="D1597" s="132"/>
      <c r="E1597" s="132"/>
      <c r="F1597" s="9"/>
      <c r="G1597" s="10"/>
      <c r="H1597" s="23"/>
      <c r="I1597" s="23"/>
      <c r="J1597" s="140"/>
    </row>
    <row r="1598" spans="1:10" ht="15" thickBot="1" x14ac:dyDescent="0.35">
      <c r="A1598" s="35"/>
      <c r="B1598" s="36" t="s">
        <v>84</v>
      </c>
      <c r="C1598" s="256">
        <v>53188.800000000003</v>
      </c>
      <c r="D1598" s="119">
        <v>54256.5</v>
      </c>
      <c r="E1598" s="119">
        <v>56964.3</v>
      </c>
      <c r="F1598" s="37"/>
      <c r="G1598" s="36"/>
      <c r="H1598" s="38"/>
      <c r="I1598" s="39"/>
    </row>
    <row r="1599" spans="1:10" ht="15" thickBot="1" x14ac:dyDescent="0.35">
      <c r="A1599" s="40"/>
      <c r="B1599" s="41" t="s">
        <v>489</v>
      </c>
      <c r="C1599" s="257">
        <v>53237.7</v>
      </c>
      <c r="D1599" s="126">
        <v>54307.9</v>
      </c>
      <c r="E1599" s="126">
        <v>57018.3</v>
      </c>
      <c r="F1599" s="42"/>
      <c r="G1599" s="43"/>
      <c r="H1599" s="44"/>
      <c r="I1599" s="45"/>
    </row>
    <row r="1602" spans="1:9" ht="15" thickBot="1" x14ac:dyDescent="0.35">
      <c r="A1602" s="327" t="s">
        <v>502</v>
      </c>
      <c r="B1602" s="328"/>
      <c r="C1602" s="328"/>
      <c r="D1602" s="328"/>
      <c r="E1602" s="328"/>
      <c r="F1602" s="328"/>
      <c r="G1602" s="328"/>
      <c r="H1602" s="328"/>
      <c r="I1602" s="328"/>
    </row>
    <row r="1603" spans="1:9" ht="46.2" thickBot="1" x14ac:dyDescent="0.35">
      <c r="A1603" s="49" t="s">
        <v>5</v>
      </c>
      <c r="B1603" s="50" t="s">
        <v>230</v>
      </c>
      <c r="C1603" s="50" t="s">
        <v>24</v>
      </c>
      <c r="D1603" s="50" t="s">
        <v>25</v>
      </c>
      <c r="E1603" s="50" t="s">
        <v>26</v>
      </c>
      <c r="F1603" s="50" t="s">
        <v>6</v>
      </c>
      <c r="G1603" s="50" t="s">
        <v>32</v>
      </c>
      <c r="H1603" s="50" t="s">
        <v>27</v>
      </c>
      <c r="I1603" s="50" t="s">
        <v>50</v>
      </c>
    </row>
    <row r="1604" spans="1:9" ht="15" thickBot="1" x14ac:dyDescent="0.35">
      <c r="A1604" s="51">
        <v>1</v>
      </c>
      <c r="B1604" s="52">
        <v>2</v>
      </c>
      <c r="C1604" s="52">
        <v>3</v>
      </c>
      <c r="D1604" s="52">
        <v>4</v>
      </c>
      <c r="E1604" s="52">
        <v>5</v>
      </c>
      <c r="F1604" s="52">
        <v>6</v>
      </c>
      <c r="G1604" s="52">
        <v>7</v>
      </c>
      <c r="H1604" s="52">
        <v>8</v>
      </c>
      <c r="I1604" s="52">
        <v>9</v>
      </c>
    </row>
    <row r="1605" spans="1:9" ht="27" thickBot="1" x14ac:dyDescent="0.35">
      <c r="A1605" s="27" t="s">
        <v>30</v>
      </c>
      <c r="B1605" s="28" t="s">
        <v>504</v>
      </c>
      <c r="C1605" s="29"/>
      <c r="D1605" s="29"/>
      <c r="E1605" s="29"/>
      <c r="F1605" s="30" t="s">
        <v>646</v>
      </c>
      <c r="G1605" s="28"/>
      <c r="H1605" s="29"/>
      <c r="I1605" s="29"/>
    </row>
    <row r="1606" spans="1:9" ht="46.8" customHeight="1" thickBot="1" x14ac:dyDescent="0.35">
      <c r="A1606" s="31" t="s">
        <v>29</v>
      </c>
      <c r="B1606" s="32" t="s">
        <v>505</v>
      </c>
      <c r="C1606" s="33"/>
      <c r="D1606" s="33"/>
      <c r="E1606" s="33"/>
      <c r="F1606" s="34" t="s">
        <v>108</v>
      </c>
      <c r="G1606" s="32"/>
      <c r="H1606" s="33"/>
      <c r="I1606" s="33"/>
    </row>
    <row r="1607" spans="1:9" ht="15" thickBot="1" x14ac:dyDescent="0.35">
      <c r="A1607" s="321" t="s">
        <v>98</v>
      </c>
      <c r="B1607" s="323" t="s">
        <v>506</v>
      </c>
      <c r="C1607" s="67">
        <v>27</v>
      </c>
      <c r="D1607" s="67">
        <v>28</v>
      </c>
      <c r="E1607" s="67">
        <v>30</v>
      </c>
      <c r="F1607" s="20" t="s">
        <v>512</v>
      </c>
      <c r="G1607" s="18" t="s">
        <v>33</v>
      </c>
      <c r="H1607" s="23">
        <v>301738112</v>
      </c>
      <c r="I1607" s="16" t="s">
        <v>479</v>
      </c>
    </row>
    <row r="1608" spans="1:9" ht="15" thickBot="1" x14ac:dyDescent="0.35">
      <c r="A1608" s="321"/>
      <c r="B1608" s="324"/>
      <c r="C1608" s="67"/>
      <c r="D1608" s="67"/>
      <c r="E1608" s="67"/>
      <c r="F1608" s="20" t="s">
        <v>513</v>
      </c>
      <c r="G1608" s="18" t="s">
        <v>503</v>
      </c>
      <c r="H1608" s="23"/>
      <c r="I1608" s="16"/>
    </row>
    <row r="1609" spans="1:9" ht="15" thickBot="1" x14ac:dyDescent="0.35">
      <c r="A1609" s="321"/>
      <c r="B1609" s="324"/>
      <c r="C1609" s="67">
        <v>3</v>
      </c>
      <c r="D1609" s="67">
        <v>3.1</v>
      </c>
      <c r="E1609" s="67">
        <v>3.3</v>
      </c>
      <c r="F1609" s="20" t="s">
        <v>514</v>
      </c>
      <c r="G1609" s="18" t="s">
        <v>306</v>
      </c>
      <c r="H1609" s="23"/>
      <c r="I1609" s="16"/>
    </row>
    <row r="1610" spans="1:9" ht="15" thickBot="1" x14ac:dyDescent="0.35">
      <c r="A1610" s="321"/>
      <c r="B1610" s="324"/>
      <c r="C1610" s="67"/>
      <c r="D1610" s="67"/>
      <c r="E1610" s="67"/>
      <c r="F1610" s="20"/>
      <c r="G1610" s="18" t="s">
        <v>35</v>
      </c>
      <c r="H1610" s="23"/>
      <c r="I1610" s="16"/>
    </row>
    <row r="1611" spans="1:9" ht="15" thickBot="1" x14ac:dyDescent="0.35">
      <c r="A1611" s="321"/>
      <c r="B1611" s="324"/>
      <c r="C1611" s="67"/>
      <c r="D1611" s="67"/>
      <c r="E1611" s="67"/>
      <c r="F1611" s="20"/>
      <c r="G1611" s="18" t="s">
        <v>34</v>
      </c>
      <c r="H1611" s="23"/>
      <c r="I1611" s="16"/>
    </row>
    <row r="1612" spans="1:9" ht="15" thickBot="1" x14ac:dyDescent="0.35">
      <c r="A1612" s="321"/>
      <c r="B1612" s="324"/>
      <c r="C1612" s="67">
        <v>1041</v>
      </c>
      <c r="D1612" s="67">
        <v>1093</v>
      </c>
      <c r="E1612" s="67">
        <v>1148</v>
      </c>
      <c r="F1612" s="20"/>
      <c r="G1612" s="18" t="s">
        <v>37</v>
      </c>
      <c r="H1612" s="23"/>
      <c r="I1612" s="16"/>
    </row>
    <row r="1613" spans="1:9" ht="15" thickBot="1" x14ac:dyDescent="0.35">
      <c r="A1613" s="321"/>
      <c r="B1613" s="324"/>
      <c r="C1613" s="67"/>
      <c r="D1613" s="67"/>
      <c r="E1613" s="67"/>
      <c r="F1613" s="20"/>
      <c r="G1613" s="18" t="s">
        <v>255</v>
      </c>
      <c r="H1613" s="23"/>
      <c r="I1613" s="16"/>
    </row>
    <row r="1614" spans="1:9" ht="15" thickBot="1" x14ac:dyDescent="0.35">
      <c r="A1614" s="321"/>
      <c r="B1614" s="324"/>
      <c r="C1614" s="67">
        <v>5.4</v>
      </c>
      <c r="D1614" s="67"/>
      <c r="E1614" s="67"/>
      <c r="F1614" s="20"/>
      <c r="G1614" s="18" t="s">
        <v>36</v>
      </c>
      <c r="H1614" s="24"/>
      <c r="I1614" s="16"/>
    </row>
    <row r="1615" spans="1:9" ht="34.799999999999997" customHeight="1" thickBot="1" x14ac:dyDescent="0.35">
      <c r="A1615" s="322"/>
      <c r="B1615" s="325"/>
      <c r="C1615" s="68">
        <f>SUM(C1607:C1614)</f>
        <v>1076.4000000000001</v>
      </c>
      <c r="D1615" s="68">
        <f t="shared" ref="D1615:E1615" si="313">SUM(D1607:D1614)</f>
        <v>1124.0999999999999</v>
      </c>
      <c r="E1615" s="68">
        <f t="shared" si="313"/>
        <v>1181.3</v>
      </c>
      <c r="F1615" s="19"/>
      <c r="G1615" s="10" t="s">
        <v>38</v>
      </c>
      <c r="H1615" s="24"/>
      <c r="I1615" s="16"/>
    </row>
    <row r="1616" spans="1:9" ht="15" thickBot="1" x14ac:dyDescent="0.35">
      <c r="A1616" s="321" t="s">
        <v>40</v>
      </c>
      <c r="B1616" s="323" t="s">
        <v>507</v>
      </c>
      <c r="C1616" s="18"/>
      <c r="D1616" s="18"/>
      <c r="E1616" s="18"/>
      <c r="F1616" s="20"/>
      <c r="G1616" s="18" t="s">
        <v>33</v>
      </c>
      <c r="H1616" s="23">
        <v>301738112</v>
      </c>
      <c r="I1616" s="16" t="s">
        <v>479</v>
      </c>
    </row>
    <row r="1617" spans="1:9" ht="15" thickBot="1" x14ac:dyDescent="0.35">
      <c r="A1617" s="321"/>
      <c r="B1617" s="324"/>
      <c r="C1617" s="67">
        <v>63</v>
      </c>
      <c r="D1617" s="67">
        <v>66</v>
      </c>
      <c r="E1617" s="67">
        <v>69</v>
      </c>
      <c r="F1617" s="20"/>
      <c r="G1617" s="18" t="s">
        <v>503</v>
      </c>
      <c r="H1617" s="23"/>
      <c r="I1617" s="16"/>
    </row>
    <row r="1618" spans="1:9" ht="15" thickBot="1" x14ac:dyDescent="0.35">
      <c r="A1618" s="321"/>
      <c r="B1618" s="324"/>
      <c r="C1618" s="67"/>
      <c r="D1618" s="67"/>
      <c r="E1618" s="67"/>
      <c r="F1618" s="20"/>
      <c r="G1618" s="18" t="s">
        <v>306</v>
      </c>
      <c r="H1618" s="23"/>
      <c r="I1618" s="16"/>
    </row>
    <row r="1619" spans="1:9" ht="15" thickBot="1" x14ac:dyDescent="0.35">
      <c r="A1619" s="321"/>
      <c r="B1619" s="324"/>
      <c r="C1619" s="67"/>
      <c r="D1619" s="67"/>
      <c r="E1619" s="67"/>
      <c r="F1619" s="20"/>
      <c r="G1619" s="18" t="s">
        <v>35</v>
      </c>
      <c r="H1619" s="23"/>
      <c r="I1619" s="16"/>
    </row>
    <row r="1620" spans="1:9" ht="15" thickBot="1" x14ac:dyDescent="0.35">
      <c r="A1620" s="321"/>
      <c r="B1620" s="324"/>
      <c r="C1620" s="67"/>
      <c r="D1620" s="67"/>
      <c r="E1620" s="67"/>
      <c r="F1620" s="20"/>
      <c r="G1620" s="18" t="s">
        <v>34</v>
      </c>
      <c r="H1620" s="23"/>
      <c r="I1620" s="16"/>
    </row>
    <row r="1621" spans="1:9" ht="15" thickBot="1" x14ac:dyDescent="0.35">
      <c r="A1621" s="321"/>
      <c r="B1621" s="324"/>
      <c r="C1621" s="67"/>
      <c r="D1621" s="67"/>
      <c r="E1621" s="67"/>
      <c r="F1621" s="20"/>
      <c r="G1621" s="18" t="s">
        <v>37</v>
      </c>
      <c r="H1621" s="23"/>
      <c r="I1621" s="16"/>
    </row>
    <row r="1622" spans="1:9" ht="15" thickBot="1" x14ac:dyDescent="0.35">
      <c r="A1622" s="321"/>
      <c r="B1622" s="324"/>
      <c r="C1622" s="67">
        <v>16.899999999999999</v>
      </c>
      <c r="D1622" s="67"/>
      <c r="E1622" s="67"/>
      <c r="F1622" s="20"/>
      <c r="G1622" s="18" t="s">
        <v>255</v>
      </c>
      <c r="H1622" s="23"/>
      <c r="I1622" s="16"/>
    </row>
    <row r="1623" spans="1:9" ht="15" thickBot="1" x14ac:dyDescent="0.35">
      <c r="A1623" s="321"/>
      <c r="B1623" s="324"/>
      <c r="C1623" s="67"/>
      <c r="D1623" s="67"/>
      <c r="E1623" s="67"/>
      <c r="F1623" s="20"/>
      <c r="G1623" s="18" t="s">
        <v>36</v>
      </c>
      <c r="H1623" s="24"/>
      <c r="I1623" s="16"/>
    </row>
    <row r="1624" spans="1:9" ht="27" customHeight="1" thickBot="1" x14ac:dyDescent="0.35">
      <c r="A1624" s="322"/>
      <c r="B1624" s="325"/>
      <c r="C1624" s="68">
        <f>SUM(C1616:C1623)</f>
        <v>79.900000000000006</v>
      </c>
      <c r="D1624" s="68">
        <f t="shared" ref="D1624" si="314">SUM(D1616:D1623)</f>
        <v>66</v>
      </c>
      <c r="E1624" s="68">
        <f t="shared" ref="E1624" si="315">SUM(E1616:E1623)</f>
        <v>69</v>
      </c>
      <c r="F1624" s="19"/>
      <c r="G1624" s="10" t="s">
        <v>38</v>
      </c>
      <c r="H1624" s="24"/>
      <c r="I1624" s="16"/>
    </row>
    <row r="1625" spans="1:9" ht="15" thickBot="1" x14ac:dyDescent="0.35">
      <c r="A1625" s="321" t="s">
        <v>42</v>
      </c>
      <c r="B1625" s="323" t="s">
        <v>508</v>
      </c>
      <c r="C1625" s="18"/>
      <c r="D1625" s="18"/>
      <c r="E1625" s="18"/>
      <c r="F1625" s="20"/>
      <c r="G1625" s="18" t="s">
        <v>33</v>
      </c>
      <c r="H1625" s="23">
        <v>288724610</v>
      </c>
      <c r="I1625" s="16" t="s">
        <v>479</v>
      </c>
    </row>
    <row r="1626" spans="1:9" ht="15" thickBot="1" x14ac:dyDescent="0.35">
      <c r="A1626" s="321"/>
      <c r="B1626" s="324"/>
      <c r="C1626" s="18"/>
      <c r="D1626" s="18"/>
      <c r="E1626" s="18"/>
      <c r="F1626" s="20"/>
      <c r="G1626" s="18" t="s">
        <v>503</v>
      </c>
      <c r="H1626" s="23"/>
      <c r="I1626" s="16"/>
    </row>
    <row r="1627" spans="1:9" ht="15" thickBot="1" x14ac:dyDescent="0.35">
      <c r="A1627" s="321"/>
      <c r="B1627" s="324"/>
      <c r="C1627" s="18"/>
      <c r="D1627" s="18"/>
      <c r="E1627" s="18"/>
      <c r="F1627" s="20"/>
      <c r="G1627" s="18" t="s">
        <v>306</v>
      </c>
      <c r="H1627" s="23"/>
      <c r="I1627" s="16"/>
    </row>
    <row r="1628" spans="1:9" ht="15" thickBot="1" x14ac:dyDescent="0.35">
      <c r="A1628" s="321"/>
      <c r="B1628" s="324"/>
      <c r="C1628" s="18"/>
      <c r="D1628" s="18"/>
      <c r="E1628" s="18"/>
      <c r="F1628" s="20"/>
      <c r="G1628" s="18" t="s">
        <v>35</v>
      </c>
      <c r="H1628" s="23"/>
      <c r="I1628" s="16"/>
    </row>
    <row r="1629" spans="1:9" ht="15" thickBot="1" x14ac:dyDescent="0.35">
      <c r="A1629" s="321"/>
      <c r="B1629" s="324"/>
      <c r="C1629" s="18"/>
      <c r="D1629" s="18"/>
      <c r="E1629" s="18"/>
      <c r="F1629" s="20"/>
      <c r="G1629" s="18" t="s">
        <v>34</v>
      </c>
      <c r="H1629" s="23"/>
      <c r="I1629" s="16"/>
    </row>
    <row r="1630" spans="1:9" ht="15" thickBot="1" x14ac:dyDescent="0.35">
      <c r="A1630" s="321"/>
      <c r="B1630" s="324"/>
      <c r="C1630" s="18">
        <v>7.4</v>
      </c>
      <c r="D1630" s="18">
        <v>8.1</v>
      </c>
      <c r="E1630" s="18">
        <v>8.5</v>
      </c>
      <c r="F1630" s="20"/>
      <c r="G1630" s="18" t="s">
        <v>37</v>
      </c>
      <c r="H1630" s="23"/>
      <c r="I1630" s="16"/>
    </row>
    <row r="1631" spans="1:9" ht="15" thickBot="1" x14ac:dyDescent="0.35">
      <c r="A1631" s="321"/>
      <c r="B1631" s="324"/>
      <c r="C1631" s="18"/>
      <c r="D1631" s="18"/>
      <c r="E1631" s="18"/>
      <c r="F1631" s="20"/>
      <c r="G1631" s="18" t="s">
        <v>255</v>
      </c>
      <c r="H1631" s="23"/>
      <c r="I1631" s="16"/>
    </row>
    <row r="1632" spans="1:9" ht="15" thickBot="1" x14ac:dyDescent="0.35">
      <c r="A1632" s="321"/>
      <c r="B1632" s="324"/>
      <c r="C1632" s="18"/>
      <c r="D1632" s="18"/>
      <c r="E1632" s="18"/>
      <c r="F1632" s="20"/>
      <c r="G1632" s="18" t="s">
        <v>36</v>
      </c>
      <c r="H1632" s="24"/>
      <c r="I1632" s="16"/>
    </row>
    <row r="1633" spans="1:12" ht="15" thickBot="1" x14ac:dyDescent="0.35">
      <c r="A1633" s="322"/>
      <c r="B1633" s="325"/>
      <c r="C1633" s="10">
        <f>SUM(C1625:C1632)</f>
        <v>7.4</v>
      </c>
      <c r="D1633" s="10">
        <f t="shared" ref="D1633" si="316">SUM(D1625:D1632)</f>
        <v>8.1</v>
      </c>
      <c r="E1633" s="10">
        <f t="shared" ref="E1633" si="317">SUM(E1625:E1632)</f>
        <v>8.5</v>
      </c>
      <c r="F1633" s="19"/>
      <c r="G1633" s="10" t="s">
        <v>38</v>
      </c>
      <c r="H1633" s="24"/>
      <c r="I1633" s="16"/>
    </row>
    <row r="1634" spans="1:12" ht="15" thickBot="1" x14ac:dyDescent="0.35">
      <c r="A1634" s="321" t="s">
        <v>44</v>
      </c>
      <c r="B1634" s="323" t="s">
        <v>509</v>
      </c>
      <c r="C1634" s="18"/>
      <c r="D1634" s="18"/>
      <c r="E1634" s="18"/>
      <c r="F1634" s="20" t="s">
        <v>511</v>
      </c>
      <c r="G1634" s="18" t="s">
        <v>33</v>
      </c>
      <c r="H1634" s="23">
        <v>288724610</v>
      </c>
      <c r="I1634" s="16" t="s">
        <v>479</v>
      </c>
      <c r="J1634" s="137">
        <f t="shared" ref="J1634:L1641" si="318">C1607+C1616+C1625+C1634</f>
        <v>27</v>
      </c>
      <c r="K1634" s="137">
        <f t="shared" si="318"/>
        <v>28</v>
      </c>
      <c r="L1634" s="137">
        <f t="shared" si="318"/>
        <v>30</v>
      </c>
    </row>
    <row r="1635" spans="1:12" ht="15" thickBot="1" x14ac:dyDescent="0.35">
      <c r="A1635" s="321"/>
      <c r="B1635" s="324"/>
      <c r="C1635" s="18"/>
      <c r="D1635" s="18"/>
      <c r="E1635" s="18"/>
      <c r="F1635" s="20"/>
      <c r="G1635" s="18" t="s">
        <v>503</v>
      </c>
      <c r="H1635" s="23"/>
      <c r="I1635" s="16"/>
      <c r="J1635" s="137">
        <f t="shared" si="318"/>
        <v>63</v>
      </c>
      <c r="K1635" s="137">
        <f t="shared" si="318"/>
        <v>66</v>
      </c>
      <c r="L1635" s="137">
        <f t="shared" si="318"/>
        <v>69</v>
      </c>
    </row>
    <row r="1636" spans="1:12" ht="15" thickBot="1" x14ac:dyDescent="0.35">
      <c r="A1636" s="321"/>
      <c r="B1636" s="324"/>
      <c r="C1636" s="18"/>
      <c r="D1636" s="18"/>
      <c r="E1636" s="18"/>
      <c r="F1636" s="20"/>
      <c r="G1636" s="18" t="s">
        <v>306</v>
      </c>
      <c r="H1636" s="23"/>
      <c r="I1636" s="16"/>
      <c r="J1636" s="137">
        <f t="shared" si="318"/>
        <v>3</v>
      </c>
      <c r="K1636" s="137">
        <f t="shared" si="318"/>
        <v>3.1</v>
      </c>
      <c r="L1636" s="137">
        <f t="shared" si="318"/>
        <v>3.3</v>
      </c>
    </row>
    <row r="1637" spans="1:12" ht="15" thickBot="1" x14ac:dyDescent="0.35">
      <c r="A1637" s="321"/>
      <c r="B1637" s="324"/>
      <c r="C1637" s="18"/>
      <c r="D1637" s="18"/>
      <c r="E1637" s="18"/>
      <c r="F1637" s="20"/>
      <c r="G1637" s="18" t="s">
        <v>35</v>
      </c>
      <c r="H1637" s="23"/>
      <c r="I1637" s="16"/>
      <c r="J1637" s="137">
        <f t="shared" si="318"/>
        <v>0</v>
      </c>
      <c r="K1637" s="137">
        <f t="shared" si="318"/>
        <v>0</v>
      </c>
      <c r="L1637" s="137">
        <f t="shared" si="318"/>
        <v>0</v>
      </c>
    </row>
    <row r="1638" spans="1:12" ht="15" thickBot="1" x14ac:dyDescent="0.35">
      <c r="A1638" s="321"/>
      <c r="B1638" s="324"/>
      <c r="C1638" s="18"/>
      <c r="D1638" s="18"/>
      <c r="E1638" s="18"/>
      <c r="F1638" s="20"/>
      <c r="G1638" s="18" t="s">
        <v>34</v>
      </c>
      <c r="H1638" s="23"/>
      <c r="I1638" s="16"/>
      <c r="J1638" s="137">
        <f t="shared" si="318"/>
        <v>0</v>
      </c>
      <c r="K1638" s="137">
        <f t="shared" si="318"/>
        <v>0</v>
      </c>
      <c r="L1638" s="137">
        <f t="shared" si="318"/>
        <v>0</v>
      </c>
    </row>
    <row r="1639" spans="1:12" ht="15" thickBot="1" x14ac:dyDescent="0.35">
      <c r="A1639" s="321"/>
      <c r="B1639" s="324"/>
      <c r="C1639" s="18"/>
      <c r="D1639" s="18"/>
      <c r="E1639" s="18"/>
      <c r="F1639" s="20"/>
      <c r="G1639" s="18" t="s">
        <v>37</v>
      </c>
      <c r="H1639" s="23"/>
      <c r="I1639" s="16"/>
      <c r="J1639" s="137">
        <f t="shared" si="318"/>
        <v>1048.4000000000001</v>
      </c>
      <c r="K1639" s="137">
        <f t="shared" si="318"/>
        <v>1101.0999999999999</v>
      </c>
      <c r="L1639" s="137">
        <f t="shared" si="318"/>
        <v>1156.5</v>
      </c>
    </row>
    <row r="1640" spans="1:12" ht="15" thickBot="1" x14ac:dyDescent="0.35">
      <c r="A1640" s="321"/>
      <c r="B1640" s="324"/>
      <c r="C1640" s="18"/>
      <c r="D1640" s="18"/>
      <c r="E1640" s="18"/>
      <c r="F1640" s="20"/>
      <c r="G1640" s="18" t="s">
        <v>255</v>
      </c>
      <c r="H1640" s="23"/>
      <c r="I1640" s="16"/>
      <c r="J1640" s="137">
        <f t="shared" si="318"/>
        <v>16.899999999999999</v>
      </c>
      <c r="K1640" s="137">
        <f t="shared" si="318"/>
        <v>0</v>
      </c>
      <c r="L1640" s="137">
        <f t="shared" si="318"/>
        <v>0</v>
      </c>
    </row>
    <row r="1641" spans="1:12" ht="15" thickBot="1" x14ac:dyDescent="0.35">
      <c r="A1641" s="321"/>
      <c r="B1641" s="324"/>
      <c r="C1641" s="18"/>
      <c r="D1641" s="18"/>
      <c r="E1641" s="18"/>
      <c r="F1641" s="20"/>
      <c r="G1641" s="18" t="s">
        <v>36</v>
      </c>
      <c r="H1641" s="24"/>
      <c r="I1641" s="16"/>
      <c r="J1641" s="137">
        <f t="shared" si="318"/>
        <v>5.4</v>
      </c>
      <c r="K1641" s="137">
        <f t="shared" si="318"/>
        <v>0</v>
      </c>
      <c r="L1641" s="137">
        <f t="shared" si="318"/>
        <v>0</v>
      </c>
    </row>
    <row r="1642" spans="1:12" ht="15" thickBot="1" x14ac:dyDescent="0.35">
      <c r="A1642" s="322"/>
      <c r="B1642" s="325"/>
      <c r="C1642" s="10">
        <f>SUM(C1634:C1641)</f>
        <v>0</v>
      </c>
      <c r="D1642" s="10">
        <f t="shared" ref="D1642" si="319">SUM(D1634:D1641)</f>
        <v>0</v>
      </c>
      <c r="E1642" s="10">
        <f t="shared" ref="E1642" si="320">SUM(E1634:E1641)</f>
        <v>0</v>
      </c>
      <c r="F1642" s="19"/>
      <c r="G1642" s="10" t="s">
        <v>38</v>
      </c>
      <c r="H1642" s="24"/>
      <c r="I1642" s="16"/>
      <c r="J1642" s="140">
        <f>SUM(J1634:J1641)</f>
        <v>1163.7000000000003</v>
      </c>
      <c r="K1642" s="140">
        <f>SUM(K1634:K1641)</f>
        <v>1198.1999999999998</v>
      </c>
      <c r="L1642" s="140">
        <f>SUM(L1634:L1641)</f>
        <v>1258.8</v>
      </c>
    </row>
    <row r="1643" spans="1:12" ht="15" thickBot="1" x14ac:dyDescent="0.35">
      <c r="A1643" s="17"/>
      <c r="B1643" s="21" t="s">
        <v>105</v>
      </c>
      <c r="C1643" s="9"/>
      <c r="D1643" s="9"/>
      <c r="E1643" s="9"/>
      <c r="F1643" s="9"/>
      <c r="G1643" s="10"/>
      <c r="H1643" s="23"/>
      <c r="I1643" s="23"/>
    </row>
    <row r="1644" spans="1:12" ht="15" thickBot="1" x14ac:dyDescent="0.35">
      <c r="A1644" s="35"/>
      <c r="B1644" s="36" t="s">
        <v>84</v>
      </c>
      <c r="C1644" s="70">
        <f>C1645-C1641-C1632-C1623-C1614</f>
        <v>1158.3000000000002</v>
      </c>
      <c r="D1644" s="70">
        <f t="shared" ref="D1644:E1644" si="321">D1645-D1641-D1632-D1623-D1614</f>
        <v>1198.1999999999998</v>
      </c>
      <c r="E1644" s="70">
        <f t="shared" si="321"/>
        <v>1258.8</v>
      </c>
      <c r="F1644" s="37"/>
      <c r="G1644" s="36"/>
      <c r="H1644" s="38"/>
      <c r="I1644" s="39"/>
    </row>
    <row r="1645" spans="1:12" ht="15" thickBot="1" x14ac:dyDescent="0.35">
      <c r="A1645" s="40"/>
      <c r="B1645" s="41" t="s">
        <v>510</v>
      </c>
      <c r="C1645" s="69">
        <f>C1615+C1624+C1633+C1642</f>
        <v>1163.7000000000003</v>
      </c>
      <c r="D1645" s="69">
        <f t="shared" ref="D1645:E1645" si="322">D1615+D1624+D1633+D1642</f>
        <v>1198.1999999999998</v>
      </c>
      <c r="E1645" s="69">
        <f t="shared" si="322"/>
        <v>1258.8</v>
      </c>
      <c r="F1645" s="69"/>
      <c r="G1645" s="43"/>
      <c r="H1645" s="44"/>
      <c r="I1645" s="45"/>
    </row>
  </sheetData>
  <mergeCells count="489">
    <mergeCell ref="F1:I1"/>
    <mergeCell ref="B290:B295"/>
    <mergeCell ref="A308:A313"/>
    <mergeCell ref="B308:B313"/>
    <mergeCell ref="A2:I2"/>
    <mergeCell ref="A553:A558"/>
    <mergeCell ref="B553:B558"/>
    <mergeCell ref="A559:A564"/>
    <mergeCell ref="B559:B564"/>
    <mergeCell ref="A296:A301"/>
    <mergeCell ref="B296:B301"/>
    <mergeCell ref="A302:A307"/>
    <mergeCell ref="B302:B307"/>
    <mergeCell ref="A290:A295"/>
    <mergeCell ref="B508:B513"/>
    <mergeCell ref="A436:A441"/>
    <mergeCell ref="B436:B441"/>
    <mergeCell ref="A337:A342"/>
    <mergeCell ref="B337:B342"/>
    <mergeCell ref="A343:A348"/>
    <mergeCell ref="B343:B348"/>
    <mergeCell ref="A430:A435"/>
    <mergeCell ref="B430:B435"/>
    <mergeCell ref="A250:A255"/>
    <mergeCell ref="B1095:B1100"/>
    <mergeCell ref="A1101:A1106"/>
    <mergeCell ref="B1101:B1106"/>
    <mergeCell ref="A1121:A1126"/>
    <mergeCell ref="B1121:B1126"/>
    <mergeCell ref="A1083:A1088"/>
    <mergeCell ref="B1083:B1088"/>
    <mergeCell ref="A1045:A1050"/>
    <mergeCell ref="B1045:B1050"/>
    <mergeCell ref="A1051:A1056"/>
    <mergeCell ref="B1051:B1056"/>
    <mergeCell ref="A1057:A1062"/>
    <mergeCell ref="A1109:A1114"/>
    <mergeCell ref="B1109:B1114"/>
    <mergeCell ref="A1071:A1076"/>
    <mergeCell ref="B1071:B1076"/>
    <mergeCell ref="A1063:A1068"/>
    <mergeCell ref="B1063:B1068"/>
    <mergeCell ref="A1077:A1082"/>
    <mergeCell ref="B1077:B1082"/>
    <mergeCell ref="B1057:B1062"/>
    <mergeCell ref="A1254:I1254"/>
    <mergeCell ref="A1259:A1265"/>
    <mergeCell ref="B1259:B1265"/>
    <mergeCell ref="A1199:A1204"/>
    <mergeCell ref="B1199:B1204"/>
    <mergeCell ref="A1205:A1210"/>
    <mergeCell ref="B1205:B1210"/>
    <mergeCell ref="A1211:A1216"/>
    <mergeCell ref="B1211:B1216"/>
    <mergeCell ref="A1217:A1222"/>
    <mergeCell ref="B1217:B1222"/>
    <mergeCell ref="A1223:A1228"/>
    <mergeCell ref="B1223:B1228"/>
    <mergeCell ref="A1231:A1236"/>
    <mergeCell ref="B1231:B1236"/>
    <mergeCell ref="A1237:A1242"/>
    <mergeCell ref="B1237:B1242"/>
    <mergeCell ref="H1259:H1265"/>
    <mergeCell ref="A1243:A1248"/>
    <mergeCell ref="B1243:B1248"/>
    <mergeCell ref="A1179:A1184"/>
    <mergeCell ref="B1010:B1015"/>
    <mergeCell ref="A1019:A1024"/>
    <mergeCell ref="B1019:B1024"/>
    <mergeCell ref="A1025:A1030"/>
    <mergeCell ref="B1025:B1030"/>
    <mergeCell ref="A1031:A1036"/>
    <mergeCell ref="B1031:B1036"/>
    <mergeCell ref="A1037:A1042"/>
    <mergeCell ref="B1037:B1042"/>
    <mergeCell ref="B1179:B1184"/>
    <mergeCell ref="A1161:A1166"/>
    <mergeCell ref="B1161:B1166"/>
    <mergeCell ref="A1167:A1172"/>
    <mergeCell ref="B1167:B1172"/>
    <mergeCell ref="A1173:A1178"/>
    <mergeCell ref="B1173:B1178"/>
    <mergeCell ref="A1115:A1120"/>
    <mergeCell ref="B1115:B1120"/>
    <mergeCell ref="A1127:A1132"/>
    <mergeCell ref="B1127:B1132"/>
    <mergeCell ref="A1089:A1094"/>
    <mergeCell ref="B1089:B1094"/>
    <mergeCell ref="A1095:A1100"/>
    <mergeCell ref="A804:A806"/>
    <mergeCell ref="B804:B806"/>
    <mergeCell ref="A810:A812"/>
    <mergeCell ref="B810:B812"/>
    <mergeCell ref="A832:A834"/>
    <mergeCell ref="B832:B834"/>
    <mergeCell ref="A835:A837"/>
    <mergeCell ref="B835:B837"/>
    <mergeCell ref="A840:A842"/>
    <mergeCell ref="B840:B842"/>
    <mergeCell ref="A727:A729"/>
    <mergeCell ref="B727:B729"/>
    <mergeCell ref="A730:A732"/>
    <mergeCell ref="B730:B732"/>
    <mergeCell ref="A778:A782"/>
    <mergeCell ref="B778:B782"/>
    <mergeCell ref="A794:A796"/>
    <mergeCell ref="B794:B796"/>
    <mergeCell ref="A799:A801"/>
    <mergeCell ref="B799:B801"/>
    <mergeCell ref="A715:A717"/>
    <mergeCell ref="B715:B717"/>
    <mergeCell ref="A773:A777"/>
    <mergeCell ref="B773:B777"/>
    <mergeCell ref="A733:A735"/>
    <mergeCell ref="B733:B735"/>
    <mergeCell ref="A738:A739"/>
    <mergeCell ref="B738:B739"/>
    <mergeCell ref="A740:A741"/>
    <mergeCell ref="B740:B741"/>
    <mergeCell ref="A718:A720"/>
    <mergeCell ref="B718:B720"/>
    <mergeCell ref="A724:A726"/>
    <mergeCell ref="B724:B726"/>
    <mergeCell ref="A742:A743"/>
    <mergeCell ref="B742:B743"/>
    <mergeCell ref="A744:A745"/>
    <mergeCell ref="B744:B745"/>
    <mergeCell ref="A756:A760"/>
    <mergeCell ref="B756:B760"/>
    <mergeCell ref="A761:A765"/>
    <mergeCell ref="B761:B765"/>
    <mergeCell ref="A766:A770"/>
    <mergeCell ref="B766:B770"/>
    <mergeCell ref="B712:B714"/>
    <mergeCell ref="A244:A249"/>
    <mergeCell ref="B244:B249"/>
    <mergeCell ref="A712:A714"/>
    <mergeCell ref="A61:A66"/>
    <mergeCell ref="B61:B66"/>
    <mergeCell ref="A54:A60"/>
    <mergeCell ref="B54:B60"/>
    <mergeCell ref="B9:B13"/>
    <mergeCell ref="A9:A13"/>
    <mergeCell ref="A14:A16"/>
    <mergeCell ref="B14:B16"/>
    <mergeCell ref="A17:A18"/>
    <mergeCell ref="B17:B18"/>
    <mergeCell ref="B19:B20"/>
    <mergeCell ref="A19:A20"/>
    <mergeCell ref="A21:A22"/>
    <mergeCell ref="B21:B22"/>
    <mergeCell ref="B23:B24"/>
    <mergeCell ref="A23:A24"/>
    <mergeCell ref="A565:A570"/>
    <mergeCell ref="B565:B570"/>
    <mergeCell ref="A574:A579"/>
    <mergeCell ref="B574:B579"/>
    <mergeCell ref="B843:B845"/>
    <mergeCell ref="A848:A850"/>
    <mergeCell ref="B848:B850"/>
    <mergeCell ref="A813:A815"/>
    <mergeCell ref="B813:B815"/>
    <mergeCell ref="A818:A820"/>
    <mergeCell ref="B818:B820"/>
    <mergeCell ref="A821:A823"/>
    <mergeCell ref="B821:B823"/>
    <mergeCell ref="A824:A826"/>
    <mergeCell ref="B824:B826"/>
    <mergeCell ref="A827:A829"/>
    <mergeCell ref="B827:B829"/>
    <mergeCell ref="A843:A845"/>
    <mergeCell ref="A880:A883"/>
    <mergeCell ref="B880:B883"/>
    <mergeCell ref="A860:A862"/>
    <mergeCell ref="B860:B862"/>
    <mergeCell ref="A863:A865"/>
    <mergeCell ref="B863:B865"/>
    <mergeCell ref="A866:A868"/>
    <mergeCell ref="B866:B868"/>
    <mergeCell ref="A871:A873"/>
    <mergeCell ref="B871:B873"/>
    <mergeCell ref="A874:A876"/>
    <mergeCell ref="B874:B876"/>
    <mergeCell ref="A877:A879"/>
    <mergeCell ref="B877:B879"/>
    <mergeCell ref="A899:A902"/>
    <mergeCell ref="B899:B902"/>
    <mergeCell ref="A913:A915"/>
    <mergeCell ref="B913:B915"/>
    <mergeCell ref="A916:A918"/>
    <mergeCell ref="B916:B918"/>
    <mergeCell ref="A922:A924"/>
    <mergeCell ref="B922:B924"/>
    <mergeCell ref="A884:A886"/>
    <mergeCell ref="B884:B886"/>
    <mergeCell ref="A887:A889"/>
    <mergeCell ref="B887:B889"/>
    <mergeCell ref="A890:A892"/>
    <mergeCell ref="B890:B892"/>
    <mergeCell ref="A893:A895"/>
    <mergeCell ref="B893:B895"/>
    <mergeCell ref="A896:A898"/>
    <mergeCell ref="B896:B898"/>
    <mergeCell ref="A925:A927"/>
    <mergeCell ref="B925:B927"/>
    <mergeCell ref="A928:A930"/>
    <mergeCell ref="B928:B930"/>
    <mergeCell ref="A933:A935"/>
    <mergeCell ref="B933:B935"/>
    <mergeCell ref="A966:A971"/>
    <mergeCell ref="B966:B971"/>
    <mergeCell ref="A961:I961"/>
    <mergeCell ref="A945:A947"/>
    <mergeCell ref="B945:B947"/>
    <mergeCell ref="A948:A950"/>
    <mergeCell ref="B948:B950"/>
    <mergeCell ref="A951:A953"/>
    <mergeCell ref="B951:B953"/>
    <mergeCell ref="A954:A956"/>
    <mergeCell ref="B954:B956"/>
    <mergeCell ref="B988:B993"/>
    <mergeCell ref="A996:A1001"/>
    <mergeCell ref="B996:B1001"/>
    <mergeCell ref="A1004:A1009"/>
    <mergeCell ref="B1004:B1009"/>
    <mergeCell ref="A1010:A1015"/>
    <mergeCell ref="A1432:I1432"/>
    <mergeCell ref="A1437:A1442"/>
    <mergeCell ref="A974:A979"/>
    <mergeCell ref="B974:B979"/>
    <mergeCell ref="A980:A985"/>
    <mergeCell ref="B980:B985"/>
    <mergeCell ref="A988:A993"/>
    <mergeCell ref="A1185:A1190"/>
    <mergeCell ref="B1185:B1190"/>
    <mergeCell ref="A1191:A1196"/>
    <mergeCell ref="B1191:B1196"/>
    <mergeCell ref="A1138:I1138"/>
    <mergeCell ref="A1143:A1148"/>
    <mergeCell ref="B1143:B1148"/>
    <mergeCell ref="A1149:A1154"/>
    <mergeCell ref="B1149:B1154"/>
    <mergeCell ref="A1155:A1160"/>
    <mergeCell ref="B1155:B1160"/>
    <mergeCell ref="A1522:A1530"/>
    <mergeCell ref="B1522:B1530"/>
    <mergeCell ref="A1531:A1539"/>
    <mergeCell ref="B1531:B1539"/>
    <mergeCell ref="A1443:A1448"/>
    <mergeCell ref="B1443:B1448"/>
    <mergeCell ref="A1303:I1303"/>
    <mergeCell ref="A1308:A1330"/>
    <mergeCell ref="B1308:B1330"/>
    <mergeCell ref="A1331:A1339"/>
    <mergeCell ref="B1331:B1339"/>
    <mergeCell ref="A1340:A1356"/>
    <mergeCell ref="B1340:B1356"/>
    <mergeCell ref="A1357:A1365"/>
    <mergeCell ref="B1357:B1365"/>
    <mergeCell ref="H1308:H1330"/>
    <mergeCell ref="H1340:H1356"/>
    <mergeCell ref="H1366:H1374"/>
    <mergeCell ref="A1366:A1374"/>
    <mergeCell ref="B1366:B1374"/>
    <mergeCell ref="A1397:A1405"/>
    <mergeCell ref="B1397:B1405"/>
    <mergeCell ref="A1409:A1417"/>
    <mergeCell ref="B1409:B1417"/>
    <mergeCell ref="A1634:A1642"/>
    <mergeCell ref="B1634:B1642"/>
    <mergeCell ref="A1602:I1602"/>
    <mergeCell ref="A1607:A1615"/>
    <mergeCell ref="B1607:B1615"/>
    <mergeCell ref="A1616:A1624"/>
    <mergeCell ref="B1616:B1624"/>
    <mergeCell ref="A1625:A1633"/>
    <mergeCell ref="B1625:B1633"/>
    <mergeCell ref="A1266:A1271"/>
    <mergeCell ref="B1266:B1271"/>
    <mergeCell ref="A1272:A1277"/>
    <mergeCell ref="B1272:B1277"/>
    <mergeCell ref="A1280:A1285"/>
    <mergeCell ref="B1280:B1285"/>
    <mergeCell ref="A1286:A1291"/>
    <mergeCell ref="B1286:B1291"/>
    <mergeCell ref="A1292:A1297"/>
    <mergeCell ref="B1292:B1297"/>
    <mergeCell ref="A1377:A1385"/>
    <mergeCell ref="B1377:B1385"/>
    <mergeCell ref="A1386:A1394"/>
    <mergeCell ref="B1386:B1394"/>
    <mergeCell ref="A1489:I1489"/>
    <mergeCell ref="B1494:B1503"/>
    <mergeCell ref="A1504:A1512"/>
    <mergeCell ref="B1504:B1512"/>
    <mergeCell ref="A1513:A1521"/>
    <mergeCell ref="B1513:B1521"/>
    <mergeCell ref="A1494:A1503"/>
    <mergeCell ref="B1437:B1442"/>
    <mergeCell ref="A1457:A1462"/>
    <mergeCell ref="B1457:B1462"/>
    <mergeCell ref="A1463:A1468"/>
    <mergeCell ref="B1463:B1468"/>
    <mergeCell ref="A1469:A1475"/>
    <mergeCell ref="B1469:B1475"/>
    <mergeCell ref="A1478:A1483"/>
    <mergeCell ref="B1478:B1483"/>
    <mergeCell ref="A1449:A1454"/>
    <mergeCell ref="B1449:B1454"/>
    <mergeCell ref="A1418:A1426"/>
    <mergeCell ref="B1418:B1426"/>
    <mergeCell ref="A1588:A1596"/>
    <mergeCell ref="B1588:B1596"/>
    <mergeCell ref="A1540:A1548"/>
    <mergeCell ref="B1540:B1548"/>
    <mergeCell ref="A1549:A1557"/>
    <mergeCell ref="B1549:B1557"/>
    <mergeCell ref="A1558:A1566"/>
    <mergeCell ref="B1558:B1566"/>
    <mergeCell ref="A1567:A1575"/>
    <mergeCell ref="B1567:B1575"/>
    <mergeCell ref="A1576:A1584"/>
    <mergeCell ref="B1576:B1584"/>
    <mergeCell ref="A67:A73"/>
    <mergeCell ref="B67:B73"/>
    <mergeCell ref="A74:A79"/>
    <mergeCell ref="B74:B79"/>
    <mergeCell ref="A80:A85"/>
    <mergeCell ref="B80:B85"/>
    <mergeCell ref="A86:A92"/>
    <mergeCell ref="B86:B92"/>
    <mergeCell ref="A93:A98"/>
    <mergeCell ref="B93:B98"/>
    <mergeCell ref="A99:A105"/>
    <mergeCell ref="B99:B105"/>
    <mergeCell ref="A109:A114"/>
    <mergeCell ref="B109:B114"/>
    <mergeCell ref="A115:A120"/>
    <mergeCell ref="B115:B120"/>
    <mergeCell ref="A121:A126"/>
    <mergeCell ref="B121:B126"/>
    <mergeCell ref="A127:A132"/>
    <mergeCell ref="B127:B132"/>
    <mergeCell ref="A133:A138"/>
    <mergeCell ref="B133:B138"/>
    <mergeCell ref="A139:A144"/>
    <mergeCell ref="B139:B144"/>
    <mergeCell ref="A145:A150"/>
    <mergeCell ref="B145:B150"/>
    <mergeCell ref="A151:A156"/>
    <mergeCell ref="B151:B156"/>
    <mergeCell ref="A157:A162"/>
    <mergeCell ref="B157:B162"/>
    <mergeCell ref="A163:A168"/>
    <mergeCell ref="B163:B168"/>
    <mergeCell ref="A172:A178"/>
    <mergeCell ref="B172:B178"/>
    <mergeCell ref="A179:A185"/>
    <mergeCell ref="B179:B185"/>
    <mergeCell ref="A186:A192"/>
    <mergeCell ref="B186:B192"/>
    <mergeCell ref="A193:A198"/>
    <mergeCell ref="B193:B198"/>
    <mergeCell ref="A199:A204"/>
    <mergeCell ref="B199:B204"/>
    <mergeCell ref="A205:A211"/>
    <mergeCell ref="B205:B211"/>
    <mergeCell ref="A212:A217"/>
    <mergeCell ref="B212:B217"/>
    <mergeCell ref="A218:A223"/>
    <mergeCell ref="B218:B223"/>
    <mergeCell ref="A224:A229"/>
    <mergeCell ref="B224:B229"/>
    <mergeCell ref="A230:A235"/>
    <mergeCell ref="B230:B235"/>
    <mergeCell ref="A236:A241"/>
    <mergeCell ref="B236:B241"/>
    <mergeCell ref="A259:A265"/>
    <mergeCell ref="B259:B265"/>
    <mergeCell ref="A266:A271"/>
    <mergeCell ref="B266:B271"/>
    <mergeCell ref="A272:A277"/>
    <mergeCell ref="B272:B277"/>
    <mergeCell ref="B250:B255"/>
    <mergeCell ref="A278:A283"/>
    <mergeCell ref="B278:B283"/>
    <mergeCell ref="A284:A289"/>
    <mergeCell ref="B284:B289"/>
    <mergeCell ref="A314:A320"/>
    <mergeCell ref="B314:B320"/>
    <mergeCell ref="A321:A326"/>
    <mergeCell ref="B321:B326"/>
    <mergeCell ref="A330:A336"/>
    <mergeCell ref="B330:B336"/>
    <mergeCell ref="A381:A386"/>
    <mergeCell ref="B381:B386"/>
    <mergeCell ref="A389:A394"/>
    <mergeCell ref="B389:B394"/>
    <mergeCell ref="A349:A355"/>
    <mergeCell ref="B349:B355"/>
    <mergeCell ref="A356:A361"/>
    <mergeCell ref="B356:B361"/>
    <mergeCell ref="A362:A368"/>
    <mergeCell ref="B362:B368"/>
    <mergeCell ref="A369:A374"/>
    <mergeCell ref="B369:B374"/>
    <mergeCell ref="A375:A380"/>
    <mergeCell ref="B375:B380"/>
    <mergeCell ref="A415:A420"/>
    <mergeCell ref="B415:B420"/>
    <mergeCell ref="A421:A426"/>
    <mergeCell ref="B421:B426"/>
    <mergeCell ref="A444:A449"/>
    <mergeCell ref="B444:B449"/>
    <mergeCell ref="A450:A455"/>
    <mergeCell ref="B450:B455"/>
    <mergeCell ref="A456:A461"/>
    <mergeCell ref="B456:B461"/>
    <mergeCell ref="A464:A470"/>
    <mergeCell ref="B464:B470"/>
    <mergeCell ref="A471:A476"/>
    <mergeCell ref="B471:B476"/>
    <mergeCell ref="A477:A482"/>
    <mergeCell ref="B477:B482"/>
    <mergeCell ref="A483:A489"/>
    <mergeCell ref="B483:B489"/>
    <mergeCell ref="A514:A519"/>
    <mergeCell ref="B514:B519"/>
    <mergeCell ref="A490:A495"/>
    <mergeCell ref="B490:B495"/>
    <mergeCell ref="A496:A501"/>
    <mergeCell ref="B496:B501"/>
    <mergeCell ref="A502:A507"/>
    <mergeCell ref="B502:B507"/>
    <mergeCell ref="A508:A513"/>
    <mergeCell ref="A520:A525"/>
    <mergeCell ref="B520:B525"/>
    <mergeCell ref="A526:A531"/>
    <mergeCell ref="B526:B531"/>
    <mergeCell ref="A532:A537"/>
    <mergeCell ref="B532:B537"/>
    <mergeCell ref="A538:A543"/>
    <mergeCell ref="B538:B543"/>
    <mergeCell ref="A544:A549"/>
    <mergeCell ref="B544:B549"/>
    <mergeCell ref="A610:A615"/>
    <mergeCell ref="B610:B615"/>
    <mergeCell ref="A616:A621"/>
    <mergeCell ref="B616:B621"/>
    <mergeCell ref="A631:A636"/>
    <mergeCell ref="B631:B636"/>
    <mergeCell ref="A637:A642"/>
    <mergeCell ref="B637:B642"/>
    <mergeCell ref="A580:A585"/>
    <mergeCell ref="B580:B585"/>
    <mergeCell ref="A586:A591"/>
    <mergeCell ref="B586:B591"/>
    <mergeCell ref="A592:A597"/>
    <mergeCell ref="B592:B597"/>
    <mergeCell ref="A598:A603"/>
    <mergeCell ref="B598:B603"/>
    <mergeCell ref="A604:A609"/>
    <mergeCell ref="B604:B609"/>
    <mergeCell ref="B622:B627"/>
    <mergeCell ref="A622:A627"/>
    <mergeCell ref="A696:A701"/>
    <mergeCell ref="B696:B701"/>
    <mergeCell ref="B407:B412"/>
    <mergeCell ref="A407:A412"/>
    <mergeCell ref="B401:B406"/>
    <mergeCell ref="A401:A406"/>
    <mergeCell ref="B395:B400"/>
    <mergeCell ref="A395:A400"/>
    <mergeCell ref="A661:A666"/>
    <mergeCell ref="B661:B666"/>
    <mergeCell ref="A667:A672"/>
    <mergeCell ref="B667:B672"/>
    <mergeCell ref="A676:A681"/>
    <mergeCell ref="B676:B681"/>
    <mergeCell ref="A682:A688"/>
    <mergeCell ref="B682:B688"/>
    <mergeCell ref="A690:A695"/>
    <mergeCell ref="B690:B695"/>
    <mergeCell ref="A643:A648"/>
    <mergeCell ref="B643:B648"/>
    <mergeCell ref="A649:A654"/>
    <mergeCell ref="B649:B654"/>
    <mergeCell ref="A655:A660"/>
    <mergeCell ref="B655:B660"/>
  </mergeCells>
  <phoneticPr fontId="17" type="noConversion"/>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heetViews>
  <sheetFormatPr defaultRowHeight="14.4" x14ac:dyDescent="0.3"/>
  <cols>
    <col min="1" max="1" width="10.6640625" customWidth="1"/>
    <col min="2" max="2" width="53.33203125" customWidth="1"/>
  </cols>
  <sheetData>
    <row r="1" spans="1:2" ht="15" thickBot="1" x14ac:dyDescent="0.35">
      <c r="B1" t="s">
        <v>559</v>
      </c>
    </row>
    <row r="2" spans="1:2" ht="31.8" thickBot="1" x14ac:dyDescent="0.35">
      <c r="A2" s="80" t="s">
        <v>560</v>
      </c>
      <c r="B2" s="81" t="s">
        <v>561</v>
      </c>
    </row>
    <row r="3" spans="1:2" ht="15.6" x14ac:dyDescent="0.3">
      <c r="A3" s="82">
        <v>0</v>
      </c>
      <c r="B3" s="83" t="s">
        <v>562</v>
      </c>
    </row>
    <row r="4" spans="1:2" ht="15.6" x14ac:dyDescent="0.3">
      <c r="A4" s="84">
        <v>1</v>
      </c>
      <c r="B4" s="85" t="s">
        <v>563</v>
      </c>
    </row>
    <row r="5" spans="1:2" ht="15.6" x14ac:dyDescent="0.3">
      <c r="A5" s="84">
        <v>2</v>
      </c>
      <c r="B5" s="85" t="s">
        <v>564</v>
      </c>
    </row>
    <row r="6" spans="1:2" ht="15.6" x14ac:dyDescent="0.3">
      <c r="A6" s="84">
        <v>3</v>
      </c>
      <c r="B6" s="85" t="s">
        <v>565</v>
      </c>
    </row>
    <row r="7" spans="1:2" ht="15.6" x14ac:dyDescent="0.3">
      <c r="A7" s="84">
        <v>4</v>
      </c>
      <c r="B7" s="85" t="s">
        <v>566</v>
      </c>
    </row>
    <row r="8" spans="1:2" ht="15.6" x14ac:dyDescent="0.3">
      <c r="A8" s="84">
        <v>5</v>
      </c>
      <c r="B8" s="85" t="s">
        <v>567</v>
      </c>
    </row>
    <row r="9" spans="1:2" ht="15.6" x14ac:dyDescent="0.3">
      <c r="A9" s="84">
        <v>6</v>
      </c>
      <c r="B9" s="85" t="s">
        <v>568</v>
      </c>
    </row>
    <row r="10" spans="1:2" ht="15.6" x14ac:dyDescent="0.3">
      <c r="A10" s="84">
        <v>7</v>
      </c>
      <c r="B10" s="85" t="s">
        <v>569</v>
      </c>
    </row>
    <row r="11" spans="1:2" ht="15.6" x14ac:dyDescent="0.3">
      <c r="A11" s="84">
        <v>8</v>
      </c>
      <c r="B11" s="85" t="s">
        <v>570</v>
      </c>
    </row>
    <row r="12" spans="1:2" ht="15.6" x14ac:dyDescent="0.3">
      <c r="A12" s="84">
        <v>9</v>
      </c>
      <c r="B12" s="85" t="s">
        <v>571</v>
      </c>
    </row>
    <row r="13" spans="1:2" ht="15.6" x14ac:dyDescent="0.3">
      <c r="A13" s="84">
        <v>10</v>
      </c>
      <c r="B13" s="85" t="s">
        <v>572</v>
      </c>
    </row>
    <row r="14" spans="1:2" ht="15.6" x14ac:dyDescent="0.3">
      <c r="A14" s="84">
        <v>11</v>
      </c>
      <c r="B14" s="85" t="s">
        <v>573</v>
      </c>
    </row>
    <row r="15" spans="1:2" ht="15.6" x14ac:dyDescent="0.3">
      <c r="A15" s="84">
        <v>12</v>
      </c>
      <c r="B15" s="85" t="s">
        <v>574</v>
      </c>
    </row>
    <row r="16" spans="1:2" ht="15.6" x14ac:dyDescent="0.3">
      <c r="A16" s="84">
        <v>13</v>
      </c>
      <c r="B16" s="85" t="s">
        <v>575</v>
      </c>
    </row>
    <row r="17" spans="1:2" ht="15.6" x14ac:dyDescent="0.3">
      <c r="A17" s="84">
        <v>14</v>
      </c>
      <c r="B17" s="85" t="s">
        <v>576</v>
      </c>
    </row>
    <row r="18" spans="1:2" ht="15.6" x14ac:dyDescent="0.3">
      <c r="A18" s="84">
        <v>15</v>
      </c>
      <c r="B18" s="85" t="s">
        <v>577</v>
      </c>
    </row>
    <row r="19" spans="1:2" ht="15.6" x14ac:dyDescent="0.3">
      <c r="A19" s="84">
        <v>16</v>
      </c>
      <c r="B19" s="85" t="s">
        <v>660</v>
      </c>
    </row>
    <row r="20" spans="1:2" ht="15.6" x14ac:dyDescent="0.3">
      <c r="A20" s="84">
        <v>17</v>
      </c>
      <c r="B20" s="85" t="s">
        <v>578</v>
      </c>
    </row>
    <row r="21" spans="1:2" ht="15.6" x14ac:dyDescent="0.3">
      <c r="A21" s="84">
        <v>18</v>
      </c>
      <c r="B21" s="85" t="s">
        <v>579</v>
      </c>
    </row>
    <row r="22" spans="1:2" ht="15.6" x14ac:dyDescent="0.3">
      <c r="A22" s="84">
        <v>19</v>
      </c>
      <c r="B22" s="85" t="s">
        <v>637</v>
      </c>
    </row>
    <row r="23" spans="1:2" ht="16.2" thickBot="1" x14ac:dyDescent="0.35">
      <c r="A23" s="86">
        <v>20</v>
      </c>
      <c r="B23" s="87" t="s">
        <v>638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2024-09-19T13:43:43Z</cp:lastPrinted>
  <dcterms:created xsi:type="dcterms:W3CDTF">2023-03-30T07:13:31Z</dcterms:created>
  <dcterms:modified xsi:type="dcterms:W3CDTF">2024-09-23T07:24:26Z</dcterms:modified>
</cp:coreProperties>
</file>