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2-20 medziaga\"/>
    </mc:Choice>
  </mc:AlternateContent>
  <xr:revisionPtr revIDLastSave="0" documentId="8_{6DB55D0A-B79C-49E3-A699-2F8732467CA2}" xr6:coauthVersionLast="47" xr6:coauthVersionMax="47" xr10:uidLastSave="{00000000-0000-0000-0000-000000000000}"/>
  <bookViews>
    <workbookView xWindow="-110" yWindow="-110" windowWidth="25820" windowHeight="13900" activeTab="1" xr2:uid="{00000000-000D-0000-FFFF-FFFF00000000}"/>
  </bookViews>
  <sheets>
    <sheet name="I sk." sheetId="1" r:id="rId1"/>
    <sheet name="II sk." sheetId="2" r:id="rId2"/>
    <sheet name="III sk." sheetId="4" r:id="rId3"/>
    <sheet name="IV sk." sheetId="5" r:id="rId4"/>
    <sheet name="1 lent." sheetId="12" r:id="rId5"/>
    <sheet name="2 lent." sheetId="13" r:id="rId6"/>
    <sheet name="3 lent." sheetId="11" r:id="rId7"/>
    <sheet name="4 lent." sheetId="14" r:id="rId8"/>
    <sheet name="5 lent." sheetId="9" r:id="rId9"/>
    <sheet name="Priemonių vykdytojų kodai" sheetId="15" r:id="rId10"/>
  </sheets>
  <externalReferences>
    <externalReference r:id="rId11"/>
  </externalReferences>
  <definedNames>
    <definedName name="_xlnm.Print_Titles" localSheetId="5">'2 lent.'!$4:$5</definedName>
    <definedName name="_xlnm.Print_Titles" localSheetId="6">'3 lent.'!$4:$5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60" i="11" l="1"/>
  <c r="E43" i="11" l="1"/>
  <c r="E42" i="11"/>
  <c r="D42" i="11"/>
  <c r="K11" i="11" s="1"/>
  <c r="C42" i="11"/>
  <c r="J11" i="11" s="1"/>
  <c r="E24" i="11"/>
  <c r="D24" i="11"/>
  <c r="D43" i="11" s="1"/>
  <c r="C24" i="11"/>
  <c r="C43" i="11" s="1"/>
  <c r="E15" i="11"/>
  <c r="D15" i="11"/>
  <c r="C15" i="11"/>
  <c r="E12" i="11"/>
  <c r="D12" i="11"/>
  <c r="C12" i="11"/>
  <c r="L11" i="11"/>
  <c r="L10" i="11"/>
  <c r="K10" i="11"/>
  <c r="J10" i="11"/>
  <c r="L9" i="11"/>
  <c r="L12" i="11" s="1"/>
  <c r="K9" i="11"/>
  <c r="J9" i="11"/>
  <c r="L8" i="11"/>
  <c r="K8" i="11"/>
  <c r="K12" i="11" s="1"/>
  <c r="J8" i="11"/>
  <c r="J12" i="11" l="1"/>
  <c r="K1390" i="11" l="1"/>
  <c r="L1390" i="11"/>
  <c r="J1390" i="11"/>
  <c r="E1410" i="11"/>
  <c r="D1410" i="11"/>
  <c r="C1410" i="11"/>
  <c r="E357" i="13" l="1"/>
  <c r="D357" i="13"/>
  <c r="C357" i="13"/>
  <c r="E343" i="13"/>
  <c r="D343" i="13"/>
  <c r="C343" i="13"/>
  <c r="E339" i="13"/>
  <c r="D339" i="13"/>
  <c r="C339" i="13"/>
  <c r="C337" i="13" s="1"/>
  <c r="C360" i="13" s="1"/>
  <c r="E337" i="13"/>
  <c r="E360" i="13" s="1"/>
  <c r="E1348" i="11"/>
  <c r="D1348" i="11"/>
  <c r="C1348" i="11"/>
  <c r="J1347" i="11"/>
  <c r="L1346" i="11"/>
  <c r="K1346" i="11"/>
  <c r="J1346" i="11"/>
  <c r="L1345" i="11"/>
  <c r="K1345" i="11"/>
  <c r="J1345" i="11"/>
  <c r="L1344" i="11"/>
  <c r="K1344" i="11"/>
  <c r="J1344" i="11"/>
  <c r="L1343" i="11"/>
  <c r="K1343" i="11"/>
  <c r="J1343" i="11"/>
  <c r="L1340" i="11"/>
  <c r="K1340" i="11"/>
  <c r="J1340" i="11"/>
  <c r="L1339" i="11"/>
  <c r="K1339" i="11"/>
  <c r="J1339" i="11"/>
  <c r="E1338" i="11"/>
  <c r="D1338" i="11"/>
  <c r="C1338" i="11"/>
  <c r="E1326" i="11"/>
  <c r="D1326" i="11"/>
  <c r="C1326" i="11"/>
  <c r="E1315" i="11"/>
  <c r="D1315" i="11"/>
  <c r="C1315" i="11"/>
  <c r="E1306" i="11"/>
  <c r="D1306" i="11"/>
  <c r="C1306" i="11"/>
  <c r="E1288" i="11"/>
  <c r="E1294" i="11" s="1"/>
  <c r="D1288" i="11"/>
  <c r="D1294" i="11" s="1"/>
  <c r="C1288" i="11"/>
  <c r="C1294" i="11" s="1"/>
  <c r="E1285" i="11"/>
  <c r="D1285" i="11"/>
  <c r="C1285" i="11"/>
  <c r="E1264" i="11"/>
  <c r="E1269" i="11" s="1"/>
  <c r="D1264" i="11"/>
  <c r="D1269" i="11" s="1"/>
  <c r="C1264" i="11"/>
  <c r="C1269" i="11" s="1"/>
  <c r="E1260" i="11"/>
  <c r="D1260" i="11"/>
  <c r="C1260" i="11"/>
  <c r="E1232" i="11"/>
  <c r="E1237" i="11" s="1"/>
  <c r="D1232" i="11"/>
  <c r="D1237" i="11" s="1"/>
  <c r="C1232" i="11"/>
  <c r="C1237" i="11" s="1"/>
  <c r="D337" i="13" l="1"/>
  <c r="D360" i="13" s="1"/>
  <c r="L1342" i="11"/>
  <c r="D1351" i="11"/>
  <c r="D1350" i="11" s="1"/>
  <c r="E1351" i="11"/>
  <c r="E1350" i="11" s="1"/>
  <c r="C1351" i="11"/>
  <c r="C1350" i="11" s="1"/>
  <c r="J1341" i="11"/>
  <c r="K1341" i="11"/>
  <c r="L1341" i="11"/>
  <c r="J1342" i="11"/>
  <c r="K1342" i="11"/>
  <c r="L1348" i="11" l="1"/>
  <c r="K1348" i="11"/>
  <c r="J1348" i="11"/>
  <c r="E57" i="13"/>
  <c r="D57" i="13"/>
  <c r="C57" i="13"/>
  <c r="E43" i="13"/>
  <c r="E37" i="13" s="1"/>
  <c r="E60" i="13" s="1"/>
  <c r="D43" i="13"/>
  <c r="C43" i="13"/>
  <c r="E39" i="13"/>
  <c r="D39" i="13"/>
  <c r="C39" i="13"/>
  <c r="C37" i="13" s="1"/>
  <c r="C60" i="13" s="1"/>
  <c r="J1166" i="11"/>
  <c r="K1166" i="11"/>
  <c r="L1166" i="11"/>
  <c r="J1167" i="11"/>
  <c r="K1167" i="11"/>
  <c r="L1167" i="11"/>
  <c r="J1168" i="11"/>
  <c r="K1168" i="11"/>
  <c r="L1168" i="11"/>
  <c r="J1169" i="11"/>
  <c r="K1169" i="11"/>
  <c r="L1169" i="11"/>
  <c r="J1170" i="11"/>
  <c r="K1170" i="11"/>
  <c r="L1170" i="11"/>
  <c r="J1171" i="11"/>
  <c r="J857" i="11"/>
  <c r="K857" i="11"/>
  <c r="L857" i="11"/>
  <c r="J858" i="11"/>
  <c r="K858" i="11"/>
  <c r="L858" i="11"/>
  <c r="L859" i="11" l="1"/>
  <c r="D37" i="13"/>
  <c r="D60" i="13" s="1"/>
  <c r="K859" i="11"/>
  <c r="J859" i="11"/>
  <c r="E1522" i="11"/>
  <c r="D1522" i="11"/>
  <c r="C1522" i="11"/>
  <c r="E1510" i="11"/>
  <c r="D1510" i="11"/>
  <c r="C1510" i="11"/>
  <c r="E1501" i="11"/>
  <c r="D1501" i="11"/>
  <c r="C1501" i="11"/>
  <c r="E1492" i="11"/>
  <c r="D1492" i="11"/>
  <c r="C1492" i="11"/>
  <c r="E1483" i="11"/>
  <c r="D1483" i="11"/>
  <c r="C1483" i="11"/>
  <c r="E1474" i="11"/>
  <c r="D1474" i="11"/>
  <c r="C1474" i="11"/>
  <c r="E1465" i="11"/>
  <c r="D1465" i="11"/>
  <c r="C1465" i="11"/>
  <c r="E1456" i="11"/>
  <c r="D1456" i="11"/>
  <c r="C1456" i="11"/>
  <c r="E1447" i="11"/>
  <c r="D1447" i="11"/>
  <c r="C1447" i="11"/>
  <c r="E1438" i="11"/>
  <c r="D1438" i="11"/>
  <c r="C1438" i="11"/>
  <c r="E1429" i="11"/>
  <c r="D1429" i="11"/>
  <c r="C1429" i="11"/>
  <c r="L1428" i="11"/>
  <c r="K1428" i="11"/>
  <c r="J1428" i="11"/>
  <c r="L1427" i="11"/>
  <c r="K1427" i="11"/>
  <c r="J1427" i="11"/>
  <c r="L1426" i="11"/>
  <c r="K1426" i="11"/>
  <c r="J1426" i="11"/>
  <c r="L1425" i="11"/>
  <c r="K1425" i="11"/>
  <c r="J1425" i="11"/>
  <c r="L1424" i="11"/>
  <c r="K1424" i="11"/>
  <c r="J1424" i="11"/>
  <c r="L1423" i="11"/>
  <c r="K1423" i="11"/>
  <c r="J1423" i="11"/>
  <c r="L1422" i="11"/>
  <c r="K1422" i="11"/>
  <c r="J1422" i="11"/>
  <c r="L1421" i="11"/>
  <c r="K1421" i="11"/>
  <c r="J1421" i="11"/>
  <c r="L1420" i="11"/>
  <c r="K1420" i="11"/>
  <c r="J1420" i="11"/>
  <c r="K1429" i="11" l="1"/>
  <c r="L1429" i="11"/>
  <c r="C1525" i="11"/>
  <c r="C1524" i="11" s="1"/>
  <c r="D1525" i="11"/>
  <c r="D1524" i="11" s="1"/>
  <c r="J1429" i="11"/>
  <c r="E1525" i="11"/>
  <c r="E1524" i="11" s="1"/>
  <c r="K1560" i="11"/>
  <c r="L1560" i="11"/>
  <c r="D1570" i="11"/>
  <c r="E1570" i="11"/>
  <c r="C1570" i="11"/>
  <c r="D637" i="11" l="1"/>
  <c r="E637" i="11"/>
  <c r="C637" i="11"/>
  <c r="L1050" i="11"/>
  <c r="L1051" i="11"/>
  <c r="L1052" i="11"/>
  <c r="L1053" i="11"/>
  <c r="L1054" i="11"/>
  <c r="K1050" i="11"/>
  <c r="K1051" i="11"/>
  <c r="K1052" i="11"/>
  <c r="K1053" i="11"/>
  <c r="K1054" i="11"/>
  <c r="L1055" i="11" l="1"/>
  <c r="K1055" i="11"/>
  <c r="E713" i="11"/>
  <c r="D713" i="11"/>
  <c r="C713" i="11"/>
  <c r="E708" i="11"/>
  <c r="D708" i="11"/>
  <c r="C708" i="11"/>
  <c r="E701" i="11"/>
  <c r="D701" i="11"/>
  <c r="C701" i="11"/>
  <c r="E696" i="11"/>
  <c r="D696" i="11"/>
  <c r="C696" i="11"/>
  <c r="E691" i="11"/>
  <c r="D691" i="11"/>
  <c r="C691" i="11"/>
  <c r="D716" i="11" l="1"/>
  <c r="D715" i="11" s="1"/>
  <c r="C716" i="11"/>
  <c r="C715" i="11" s="1"/>
  <c r="E716" i="11"/>
  <c r="E715" i="11" s="1"/>
  <c r="D488" i="11"/>
  <c r="E488" i="11"/>
  <c r="D633" i="11"/>
  <c r="E633" i="11"/>
  <c r="C633" i="11"/>
  <c r="D593" i="11"/>
  <c r="E593" i="11"/>
  <c r="C593" i="11"/>
  <c r="C488" i="11"/>
  <c r="D482" i="11"/>
  <c r="E482" i="11"/>
  <c r="C482" i="11"/>
  <c r="D476" i="11"/>
  <c r="E476" i="11"/>
  <c r="C476" i="11"/>
  <c r="D470" i="11"/>
  <c r="E470" i="11"/>
  <c r="C470" i="11"/>
  <c r="D464" i="11"/>
  <c r="E464" i="11"/>
  <c r="C464" i="11"/>
  <c r="D458" i="11"/>
  <c r="E458" i="11"/>
  <c r="C458" i="11"/>
  <c r="D424" i="11"/>
  <c r="E424" i="11"/>
  <c r="F424" i="11"/>
  <c r="C424" i="11"/>
  <c r="D355" i="11"/>
  <c r="E355" i="11"/>
  <c r="F355" i="11"/>
  <c r="C355" i="11"/>
  <c r="D234" i="11"/>
  <c r="E234" i="11"/>
  <c r="C234" i="11"/>
  <c r="D228" i="11"/>
  <c r="E228" i="11"/>
  <c r="C228" i="11"/>
  <c r="D222" i="11"/>
  <c r="E222" i="11"/>
  <c r="C222" i="11"/>
  <c r="D216" i="11"/>
  <c r="E216" i="11"/>
  <c r="C216" i="11"/>
  <c r="D210" i="11"/>
  <c r="E210" i="11"/>
  <c r="C210" i="11"/>
  <c r="D80" i="11"/>
  <c r="E80" i="11"/>
  <c r="C80" i="11"/>
  <c r="C96" i="11"/>
  <c r="D184" i="11" l="1"/>
  <c r="E184" i="11"/>
  <c r="C184" i="11"/>
  <c r="E626" i="11"/>
  <c r="D626" i="11"/>
  <c r="C626" i="11"/>
  <c r="E625" i="11"/>
  <c r="D625" i="11"/>
  <c r="C625" i="11"/>
  <c r="E624" i="11"/>
  <c r="D624" i="11"/>
  <c r="C624" i="11"/>
  <c r="E623" i="11"/>
  <c r="D623" i="11"/>
  <c r="C623" i="11"/>
  <c r="E622" i="11"/>
  <c r="D622" i="11"/>
  <c r="C622" i="11"/>
  <c r="E620" i="11"/>
  <c r="D620" i="11"/>
  <c r="C620" i="11"/>
  <c r="E612" i="11"/>
  <c r="D612" i="11"/>
  <c r="C612" i="11"/>
  <c r="E603" i="11"/>
  <c r="D603" i="11"/>
  <c r="C603" i="11"/>
  <c r="E602" i="11"/>
  <c r="D602" i="11"/>
  <c r="C602" i="11"/>
  <c r="E601" i="11"/>
  <c r="D601" i="11"/>
  <c r="C601" i="11"/>
  <c r="E600" i="11"/>
  <c r="D600" i="11"/>
  <c r="C600" i="11"/>
  <c r="E599" i="11"/>
  <c r="D599" i="11"/>
  <c r="C599" i="11"/>
  <c r="E598" i="11"/>
  <c r="D598" i="11"/>
  <c r="C598" i="11"/>
  <c r="E597" i="11"/>
  <c r="D597" i="11"/>
  <c r="C597" i="11"/>
  <c r="E587" i="11"/>
  <c r="D587" i="11"/>
  <c r="C587" i="11"/>
  <c r="E581" i="11"/>
  <c r="D581" i="11"/>
  <c r="C581" i="11"/>
  <c r="E575" i="11"/>
  <c r="D575" i="11"/>
  <c r="C575" i="11"/>
  <c r="E569" i="11"/>
  <c r="D569" i="11"/>
  <c r="C569" i="11"/>
  <c r="E562" i="11"/>
  <c r="D562" i="11"/>
  <c r="C562" i="11"/>
  <c r="E561" i="11"/>
  <c r="D561" i="11"/>
  <c r="C561" i="11"/>
  <c r="E560" i="11"/>
  <c r="D560" i="11"/>
  <c r="C560" i="11"/>
  <c r="E559" i="11"/>
  <c r="D559" i="11"/>
  <c r="C559" i="11"/>
  <c r="E558" i="11"/>
  <c r="D558" i="11"/>
  <c r="C558" i="11"/>
  <c r="E554" i="11"/>
  <c r="D554" i="11"/>
  <c r="C554" i="11"/>
  <c r="E548" i="11"/>
  <c r="D548" i="11"/>
  <c r="C548" i="11"/>
  <c r="E542" i="11"/>
  <c r="D542" i="11"/>
  <c r="C542" i="11"/>
  <c r="E536" i="11"/>
  <c r="D536" i="11"/>
  <c r="C536" i="11"/>
  <c r="E530" i="11"/>
  <c r="D530" i="11"/>
  <c r="C530" i="11"/>
  <c r="E524" i="11"/>
  <c r="D524" i="11"/>
  <c r="C524" i="11"/>
  <c r="E518" i="11"/>
  <c r="D518" i="11"/>
  <c r="C518" i="11"/>
  <c r="E511" i="11"/>
  <c r="D511" i="11"/>
  <c r="C511" i="11"/>
  <c r="E510" i="11"/>
  <c r="D510" i="11"/>
  <c r="C510" i="11"/>
  <c r="E509" i="11"/>
  <c r="D509" i="11"/>
  <c r="C509" i="11"/>
  <c r="E508" i="11"/>
  <c r="D508" i="11"/>
  <c r="C508" i="11"/>
  <c r="E507" i="11"/>
  <c r="D507" i="11"/>
  <c r="C507" i="11"/>
  <c r="E452" i="11"/>
  <c r="D452" i="11"/>
  <c r="C452" i="11"/>
  <c r="E446" i="11"/>
  <c r="D446" i="11"/>
  <c r="C446" i="11"/>
  <c r="E439" i="11"/>
  <c r="D439" i="11"/>
  <c r="C439" i="11"/>
  <c r="E432" i="11"/>
  <c r="D432" i="11"/>
  <c r="C432" i="11"/>
  <c r="E431" i="11"/>
  <c r="D431" i="11"/>
  <c r="C431" i="11"/>
  <c r="E430" i="11"/>
  <c r="D430" i="11"/>
  <c r="C430" i="11"/>
  <c r="E429" i="11"/>
  <c r="D429" i="11"/>
  <c r="C429" i="11"/>
  <c r="E428" i="11"/>
  <c r="D428" i="11"/>
  <c r="C428" i="11"/>
  <c r="E427" i="11"/>
  <c r="D427" i="11"/>
  <c r="C427" i="11"/>
  <c r="E417" i="11"/>
  <c r="D417" i="11"/>
  <c r="C417" i="11"/>
  <c r="E416" i="11"/>
  <c r="D416" i="11"/>
  <c r="C416" i="11"/>
  <c r="E415" i="11"/>
  <c r="D415" i="11"/>
  <c r="C415" i="11"/>
  <c r="E414" i="11"/>
  <c r="D414" i="11"/>
  <c r="C414" i="11"/>
  <c r="E413" i="11"/>
  <c r="D413" i="11"/>
  <c r="C413" i="11"/>
  <c r="E410" i="11"/>
  <c r="D410" i="11"/>
  <c r="C410" i="11"/>
  <c r="E403" i="11"/>
  <c r="D403" i="11"/>
  <c r="C403" i="11"/>
  <c r="E402" i="11"/>
  <c r="D402" i="11"/>
  <c r="C402" i="11"/>
  <c r="E401" i="11"/>
  <c r="D401" i="11"/>
  <c r="C401" i="11"/>
  <c r="E400" i="11"/>
  <c r="D400" i="11"/>
  <c r="C400" i="11"/>
  <c r="E399" i="11"/>
  <c r="D399" i="11"/>
  <c r="C399" i="11"/>
  <c r="E395" i="11"/>
  <c r="D395" i="11"/>
  <c r="C395" i="11"/>
  <c r="E388" i="11"/>
  <c r="D388" i="11"/>
  <c r="C388" i="11"/>
  <c r="E387" i="11"/>
  <c r="D387" i="11"/>
  <c r="C387" i="11"/>
  <c r="E386" i="11"/>
  <c r="D386" i="11"/>
  <c r="C386" i="11"/>
  <c r="E385" i="11"/>
  <c r="D385" i="11"/>
  <c r="C385" i="11"/>
  <c r="E384" i="11"/>
  <c r="D384" i="11"/>
  <c r="C384" i="11"/>
  <c r="E381" i="11"/>
  <c r="D381" i="11"/>
  <c r="C381" i="11"/>
  <c r="E375" i="11"/>
  <c r="D375" i="11"/>
  <c r="C375" i="11"/>
  <c r="E369" i="11"/>
  <c r="D369" i="11"/>
  <c r="C369" i="11"/>
  <c r="E362" i="11"/>
  <c r="D362" i="11"/>
  <c r="C362" i="11"/>
  <c r="E361" i="11"/>
  <c r="D361" i="11"/>
  <c r="C361" i="11"/>
  <c r="E360" i="11"/>
  <c r="D360" i="11"/>
  <c r="C360" i="11"/>
  <c r="E359" i="11"/>
  <c r="D359" i="11"/>
  <c r="C359" i="11"/>
  <c r="E358" i="11"/>
  <c r="D358" i="11"/>
  <c r="C358" i="11"/>
  <c r="E349" i="11"/>
  <c r="D349" i="11"/>
  <c r="C349" i="11"/>
  <c r="E343" i="11"/>
  <c r="D343" i="11"/>
  <c r="C343" i="11"/>
  <c r="E337" i="11"/>
  <c r="D337" i="11"/>
  <c r="C337" i="11"/>
  <c r="E330" i="11"/>
  <c r="D330" i="11"/>
  <c r="C330" i="11"/>
  <c r="E324" i="11"/>
  <c r="D324" i="11"/>
  <c r="C324" i="11"/>
  <c r="E317" i="11"/>
  <c r="D317" i="11"/>
  <c r="C317" i="11"/>
  <c r="E310" i="11"/>
  <c r="D310" i="11"/>
  <c r="C310" i="11"/>
  <c r="E309" i="11"/>
  <c r="D309" i="11"/>
  <c r="C309" i="11"/>
  <c r="E308" i="11"/>
  <c r="D308" i="11"/>
  <c r="C308" i="11"/>
  <c r="E307" i="11"/>
  <c r="D307" i="11"/>
  <c r="C307" i="11"/>
  <c r="E306" i="11"/>
  <c r="D306" i="11"/>
  <c r="C306" i="11"/>
  <c r="E305" i="11"/>
  <c r="D305" i="11"/>
  <c r="C305" i="11"/>
  <c r="E301" i="11"/>
  <c r="D301" i="11"/>
  <c r="C301" i="11"/>
  <c r="E294" i="11"/>
  <c r="D294" i="11"/>
  <c r="C294" i="11"/>
  <c r="E288" i="11"/>
  <c r="D288" i="11"/>
  <c r="C288" i="11"/>
  <c r="E282" i="11"/>
  <c r="D282" i="11"/>
  <c r="C282" i="11"/>
  <c r="E276" i="11"/>
  <c r="D276" i="11"/>
  <c r="C276" i="11"/>
  <c r="E270" i="11"/>
  <c r="D270" i="11"/>
  <c r="C270" i="11"/>
  <c r="E263" i="11"/>
  <c r="D263" i="11"/>
  <c r="C263" i="11"/>
  <c r="E262" i="11"/>
  <c r="D262" i="11"/>
  <c r="C262" i="11"/>
  <c r="E261" i="11"/>
  <c r="D261" i="11"/>
  <c r="C261" i="11"/>
  <c r="E260" i="11"/>
  <c r="D260" i="11"/>
  <c r="C260" i="11"/>
  <c r="E259" i="11"/>
  <c r="D259" i="11"/>
  <c r="C259" i="11"/>
  <c r="E258" i="11"/>
  <c r="D258" i="11"/>
  <c r="C258" i="11"/>
  <c r="E254" i="11"/>
  <c r="D254" i="11"/>
  <c r="C254" i="11"/>
  <c r="E248" i="11"/>
  <c r="D248" i="11"/>
  <c r="C248" i="11"/>
  <c r="E241" i="11"/>
  <c r="D241" i="11"/>
  <c r="C241" i="11"/>
  <c r="E240" i="11"/>
  <c r="D240" i="11"/>
  <c r="C240" i="11"/>
  <c r="E239" i="11"/>
  <c r="D239" i="11"/>
  <c r="C239" i="11"/>
  <c r="E238" i="11"/>
  <c r="D238" i="11"/>
  <c r="C238" i="11"/>
  <c r="E237" i="11"/>
  <c r="D237" i="11"/>
  <c r="C237" i="11"/>
  <c r="E204" i="11"/>
  <c r="D204" i="11"/>
  <c r="C204" i="11"/>
  <c r="E198" i="11"/>
  <c r="D198" i="11"/>
  <c r="C198" i="11"/>
  <c r="E191" i="11"/>
  <c r="D191" i="11"/>
  <c r="C191" i="11"/>
  <c r="E183" i="11"/>
  <c r="D183" i="11"/>
  <c r="C183" i="11"/>
  <c r="E182" i="11"/>
  <c r="D182" i="11"/>
  <c r="C182" i="11"/>
  <c r="E181" i="11"/>
  <c r="D181" i="11"/>
  <c r="C181" i="11"/>
  <c r="E180" i="11"/>
  <c r="D180" i="11"/>
  <c r="C180" i="11"/>
  <c r="E179" i="11"/>
  <c r="D179" i="11"/>
  <c r="C179" i="11"/>
  <c r="E178" i="11"/>
  <c r="D178" i="11"/>
  <c r="C178" i="11"/>
  <c r="E170" i="11"/>
  <c r="D170" i="11"/>
  <c r="C170" i="11"/>
  <c r="E169" i="11"/>
  <c r="D169" i="11"/>
  <c r="C169" i="11"/>
  <c r="E168" i="11"/>
  <c r="D168" i="11"/>
  <c r="C168" i="11"/>
  <c r="E167" i="11"/>
  <c r="D167" i="11"/>
  <c r="C167" i="11"/>
  <c r="E166" i="11"/>
  <c r="D166" i="11"/>
  <c r="C166" i="11"/>
  <c r="E165" i="11"/>
  <c r="D165" i="11"/>
  <c r="C165" i="11"/>
  <c r="E161" i="11"/>
  <c r="D161" i="11"/>
  <c r="C161" i="11"/>
  <c r="E155" i="11"/>
  <c r="D155" i="11"/>
  <c r="C155" i="11"/>
  <c r="E149" i="11"/>
  <c r="D149" i="11"/>
  <c r="C149" i="11"/>
  <c r="E142" i="11"/>
  <c r="D142" i="11"/>
  <c r="C142" i="11"/>
  <c r="E135" i="11"/>
  <c r="L619" i="11" s="1"/>
  <c r="D135" i="11"/>
  <c r="K619" i="11" s="1"/>
  <c r="C135" i="11"/>
  <c r="J619" i="11" s="1"/>
  <c r="E134" i="11"/>
  <c r="D134" i="11"/>
  <c r="C134" i="11"/>
  <c r="E133" i="11"/>
  <c r="D133" i="11"/>
  <c r="C133" i="11"/>
  <c r="E132" i="11"/>
  <c r="D132" i="11"/>
  <c r="C132" i="11"/>
  <c r="E131" i="11"/>
  <c r="D131" i="11"/>
  <c r="C131" i="11"/>
  <c r="E130" i="11"/>
  <c r="D130" i="11"/>
  <c r="C130" i="11"/>
  <c r="E129" i="11"/>
  <c r="D129" i="11"/>
  <c r="C129" i="11"/>
  <c r="E123" i="11"/>
  <c r="D123" i="11"/>
  <c r="C123" i="11"/>
  <c r="E117" i="11"/>
  <c r="D117" i="11"/>
  <c r="C117" i="11"/>
  <c r="E111" i="11"/>
  <c r="D111" i="11"/>
  <c r="C111" i="11"/>
  <c r="E104" i="11"/>
  <c r="D104" i="11"/>
  <c r="C104" i="11"/>
  <c r="E103" i="11"/>
  <c r="D103" i="11"/>
  <c r="C103" i="11"/>
  <c r="E102" i="11"/>
  <c r="D102" i="11"/>
  <c r="C102" i="11"/>
  <c r="E101" i="11"/>
  <c r="D101" i="11"/>
  <c r="C101" i="11"/>
  <c r="E100" i="11"/>
  <c r="D100" i="11"/>
  <c r="C100" i="11"/>
  <c r="E96" i="11"/>
  <c r="D96" i="11"/>
  <c r="E89" i="11"/>
  <c r="D89" i="11"/>
  <c r="C89" i="11"/>
  <c r="E82" i="11"/>
  <c r="D82" i="11"/>
  <c r="C82" i="11"/>
  <c r="E81" i="11"/>
  <c r="D81" i="11"/>
  <c r="C81" i="11"/>
  <c r="E79" i="11"/>
  <c r="D79" i="11"/>
  <c r="C79" i="11"/>
  <c r="E78" i="11"/>
  <c r="D78" i="11"/>
  <c r="C78" i="11"/>
  <c r="E77" i="11"/>
  <c r="D77" i="11"/>
  <c r="C77" i="11"/>
  <c r="E76" i="11"/>
  <c r="D76" i="11"/>
  <c r="C76" i="11"/>
  <c r="E70" i="11"/>
  <c r="D70" i="11"/>
  <c r="C70" i="11"/>
  <c r="E63" i="11"/>
  <c r="D63" i="11"/>
  <c r="C63" i="11"/>
  <c r="E56" i="11"/>
  <c r="D56" i="11"/>
  <c r="C56" i="11"/>
  <c r="E55" i="11"/>
  <c r="D55" i="11"/>
  <c r="C55" i="11"/>
  <c r="E54" i="11"/>
  <c r="D54" i="11"/>
  <c r="C54" i="11"/>
  <c r="E53" i="11"/>
  <c r="D53" i="11"/>
  <c r="C53" i="11"/>
  <c r="E52" i="11"/>
  <c r="D52" i="11"/>
  <c r="C52" i="11"/>
  <c r="E51" i="11"/>
  <c r="D51" i="11"/>
  <c r="C51" i="11"/>
  <c r="K614" i="11" l="1"/>
  <c r="J617" i="11"/>
  <c r="D83" i="11"/>
  <c r="E627" i="11"/>
  <c r="C136" i="11"/>
  <c r="K617" i="11"/>
  <c r="E83" i="11"/>
  <c r="C83" i="11"/>
  <c r="J618" i="11"/>
  <c r="L614" i="11"/>
  <c r="L617" i="11"/>
  <c r="E264" i="11"/>
  <c r="E404" i="11"/>
  <c r="C418" i="11"/>
  <c r="E563" i="11"/>
  <c r="C242" i="11"/>
  <c r="C264" i="11"/>
  <c r="D418" i="11"/>
  <c r="J615" i="11"/>
  <c r="D264" i="11"/>
  <c r="D105" i="11"/>
  <c r="E311" i="11"/>
  <c r="D604" i="11"/>
  <c r="D512" i="11"/>
  <c r="C404" i="11"/>
  <c r="D389" i="11"/>
  <c r="K618" i="11"/>
  <c r="E185" i="11"/>
  <c r="J616" i="11"/>
  <c r="E171" i="11"/>
  <c r="D363" i="11"/>
  <c r="E418" i="11"/>
  <c r="C433" i="11"/>
  <c r="C563" i="11"/>
  <c r="L618" i="11"/>
  <c r="L613" i="11"/>
  <c r="K616" i="11"/>
  <c r="E136" i="11"/>
  <c r="D136" i="11"/>
  <c r="D433" i="11"/>
  <c r="D563" i="11"/>
  <c r="J614" i="11"/>
  <c r="L616" i="11"/>
  <c r="C363" i="11"/>
  <c r="D404" i="11"/>
  <c r="E433" i="11"/>
  <c r="D627" i="11"/>
  <c r="K613" i="11"/>
  <c r="C105" i="11"/>
  <c r="L615" i="11"/>
  <c r="D311" i="11"/>
  <c r="C512" i="11"/>
  <c r="E512" i="11"/>
  <c r="D185" i="11"/>
  <c r="C389" i="11"/>
  <c r="K615" i="11"/>
  <c r="D242" i="11"/>
  <c r="E363" i="11"/>
  <c r="E389" i="11"/>
  <c r="E604" i="11"/>
  <c r="D171" i="11"/>
  <c r="C171" i="11"/>
  <c r="E242" i="11"/>
  <c r="C311" i="11"/>
  <c r="C604" i="11"/>
  <c r="C627" i="11"/>
  <c r="C185" i="11"/>
  <c r="J613" i="11"/>
  <c r="C57" i="11"/>
  <c r="E105" i="11"/>
  <c r="D57" i="11"/>
  <c r="E57" i="11"/>
  <c r="C636" i="11" l="1"/>
  <c r="C635" i="11" s="1"/>
  <c r="J620" i="11"/>
  <c r="E636" i="11"/>
  <c r="E635" i="11" s="1"/>
  <c r="D636" i="11"/>
  <c r="D635" i="11" s="1"/>
  <c r="L620" i="11"/>
  <c r="K620" i="11"/>
  <c r="E678" i="11" l="1"/>
  <c r="D678" i="11"/>
  <c r="D667" i="11"/>
  <c r="E667" i="11"/>
  <c r="D658" i="11"/>
  <c r="E658" i="11"/>
  <c r="D652" i="11"/>
  <c r="E652" i="11"/>
  <c r="D649" i="11"/>
  <c r="E649" i="11"/>
  <c r="K666" i="11"/>
  <c r="L666" i="11"/>
  <c r="K824" i="11"/>
  <c r="L824" i="11"/>
  <c r="K825" i="11"/>
  <c r="L825" i="11"/>
  <c r="K826" i="11"/>
  <c r="L826" i="11"/>
  <c r="K827" i="11"/>
  <c r="L827" i="11"/>
  <c r="J827" i="11"/>
  <c r="J826" i="11"/>
  <c r="E447" i="13"/>
  <c r="D447" i="13"/>
  <c r="C447" i="13"/>
  <c r="E433" i="13"/>
  <c r="D433" i="13"/>
  <c r="C433" i="13"/>
  <c r="E429" i="13"/>
  <c r="D429" i="13"/>
  <c r="C429" i="13"/>
  <c r="E417" i="13"/>
  <c r="D417" i="13"/>
  <c r="C417" i="13"/>
  <c r="E403" i="13"/>
  <c r="D403" i="13"/>
  <c r="C403" i="13"/>
  <c r="E399" i="13"/>
  <c r="D399" i="13"/>
  <c r="C399" i="13"/>
  <c r="E387" i="13"/>
  <c r="D387" i="13"/>
  <c r="C387" i="13"/>
  <c r="E373" i="13"/>
  <c r="D373" i="13"/>
  <c r="C373" i="13"/>
  <c r="E369" i="13"/>
  <c r="E367" i="13" s="1"/>
  <c r="D369" i="13"/>
  <c r="C369" i="13"/>
  <c r="E327" i="13"/>
  <c r="D327" i="13"/>
  <c r="C327" i="13"/>
  <c r="E313" i="13"/>
  <c r="D313" i="13"/>
  <c r="C313" i="13"/>
  <c r="E309" i="13"/>
  <c r="D309" i="13"/>
  <c r="C309" i="13"/>
  <c r="E297" i="13"/>
  <c r="D297" i="13"/>
  <c r="C297" i="13"/>
  <c r="E283" i="13"/>
  <c r="D283" i="13"/>
  <c r="C283" i="13"/>
  <c r="E279" i="13"/>
  <c r="D279" i="13"/>
  <c r="C279" i="13"/>
  <c r="E267" i="13"/>
  <c r="D267" i="13"/>
  <c r="C267" i="13"/>
  <c r="E253" i="13"/>
  <c r="D253" i="13"/>
  <c r="C253" i="13"/>
  <c r="E249" i="13"/>
  <c r="D249" i="13"/>
  <c r="C249" i="13"/>
  <c r="E237" i="13"/>
  <c r="D237" i="13"/>
  <c r="C237" i="13"/>
  <c r="E223" i="13"/>
  <c r="D223" i="13"/>
  <c r="C223" i="13"/>
  <c r="E219" i="13"/>
  <c r="E217" i="13" s="1"/>
  <c r="E240" i="13" s="1"/>
  <c r="D219" i="13"/>
  <c r="C219" i="13"/>
  <c r="E207" i="13"/>
  <c r="D207" i="13"/>
  <c r="C207" i="13"/>
  <c r="E193" i="13"/>
  <c r="D193" i="13"/>
  <c r="C193" i="13"/>
  <c r="E189" i="13"/>
  <c r="D189" i="13"/>
  <c r="C189" i="13"/>
  <c r="C187" i="13" s="1"/>
  <c r="C210" i="13" s="1"/>
  <c r="E177" i="13"/>
  <c r="D177" i="13"/>
  <c r="C177" i="13"/>
  <c r="E163" i="13"/>
  <c r="D163" i="13"/>
  <c r="C163" i="13"/>
  <c r="E159" i="13"/>
  <c r="D159" i="13"/>
  <c r="C159" i="13"/>
  <c r="E147" i="13"/>
  <c r="D147" i="13"/>
  <c r="C147" i="13"/>
  <c r="E133" i="13"/>
  <c r="D133" i="13"/>
  <c r="C133" i="13"/>
  <c r="E129" i="13"/>
  <c r="D129" i="13"/>
  <c r="D127" i="13" s="1"/>
  <c r="D150" i="13" s="1"/>
  <c r="C129" i="13"/>
  <c r="C127" i="13" s="1"/>
  <c r="C150" i="13" s="1"/>
  <c r="E117" i="13"/>
  <c r="D117" i="13"/>
  <c r="C117" i="13"/>
  <c r="E103" i="13"/>
  <c r="D103" i="13"/>
  <c r="C103" i="13"/>
  <c r="E99" i="13"/>
  <c r="E97" i="13" s="1"/>
  <c r="E120" i="13" s="1"/>
  <c r="D99" i="13"/>
  <c r="D97" i="13" s="1"/>
  <c r="D120" i="13" s="1"/>
  <c r="C99" i="13"/>
  <c r="E87" i="13"/>
  <c r="D87" i="13"/>
  <c r="C87" i="13"/>
  <c r="E73" i="13"/>
  <c r="D73" i="13"/>
  <c r="C73" i="13"/>
  <c r="E69" i="13"/>
  <c r="D69" i="13"/>
  <c r="C69" i="13"/>
  <c r="D27" i="13"/>
  <c r="E27" i="13"/>
  <c r="C27" i="13"/>
  <c r="C13" i="13"/>
  <c r="D13" i="13"/>
  <c r="E13" i="13"/>
  <c r="E9" i="13"/>
  <c r="D9" i="13"/>
  <c r="C9" i="13"/>
  <c r="L665" i="11"/>
  <c r="K665" i="11"/>
  <c r="J665" i="11"/>
  <c r="E390" i="13" l="1"/>
  <c r="E157" i="13"/>
  <c r="E180" i="13" s="1"/>
  <c r="E67" i="13"/>
  <c r="E90" i="13" s="1"/>
  <c r="C217" i="13"/>
  <c r="C240" i="13" s="1"/>
  <c r="D7" i="13"/>
  <c r="E7" i="13"/>
  <c r="E30" i="13" s="1"/>
  <c r="D307" i="13"/>
  <c r="D330" i="13" s="1"/>
  <c r="E307" i="13"/>
  <c r="E330" i="13" s="1"/>
  <c r="C307" i="13"/>
  <c r="C330" i="13" s="1"/>
  <c r="E427" i="13"/>
  <c r="E450" i="13" s="1"/>
  <c r="D427" i="13"/>
  <c r="D450" i="13" s="1"/>
  <c r="C397" i="13"/>
  <c r="C420" i="13" s="1"/>
  <c r="D397" i="13"/>
  <c r="D420" i="13" s="1"/>
  <c r="D367" i="13"/>
  <c r="D390" i="13" s="1"/>
  <c r="E247" i="13"/>
  <c r="E270" i="13" s="1"/>
  <c r="D247" i="13"/>
  <c r="D187" i="13"/>
  <c r="D210" i="13" s="1"/>
  <c r="D157" i="13"/>
  <c r="D180" i="13" s="1"/>
  <c r="C157" i="13"/>
  <c r="C180" i="13" s="1"/>
  <c r="D67" i="13"/>
  <c r="D90" i="13" s="1"/>
  <c r="C7" i="13"/>
  <c r="C30" i="13" s="1"/>
  <c r="L667" i="11"/>
  <c r="E680" i="11"/>
  <c r="E679" i="11" s="1"/>
  <c r="D680" i="11"/>
  <c r="D679" i="11" s="1"/>
  <c r="K667" i="11"/>
  <c r="K828" i="11"/>
  <c r="L828" i="11"/>
  <c r="E127" i="13"/>
  <c r="E150" i="13" s="1"/>
  <c r="E187" i="13"/>
  <c r="E210" i="13" s="1"/>
  <c r="C247" i="13"/>
  <c r="C270" i="13" s="1"/>
  <c r="E397" i="13"/>
  <c r="E420" i="13" s="1"/>
  <c r="C67" i="13"/>
  <c r="C90" i="13" s="1"/>
  <c r="D217" i="13"/>
  <c r="D240" i="13" s="1"/>
  <c r="C367" i="13"/>
  <c r="C390" i="13" s="1"/>
  <c r="C277" i="13"/>
  <c r="C300" i="13" s="1"/>
  <c r="D277" i="13"/>
  <c r="D300" i="13" s="1"/>
  <c r="C97" i="13"/>
  <c r="C120" i="13" s="1"/>
  <c r="D270" i="13"/>
  <c r="E277" i="13"/>
  <c r="E300" i="13" s="1"/>
  <c r="C427" i="13"/>
  <c r="C450" i="13" s="1"/>
  <c r="D30" i="13"/>
  <c r="E1568" i="11" l="1"/>
  <c r="D1568" i="11"/>
  <c r="C1568" i="11"/>
  <c r="L1567" i="11"/>
  <c r="K1567" i="11"/>
  <c r="J1567" i="11"/>
  <c r="L1566" i="11"/>
  <c r="K1566" i="11"/>
  <c r="J1566" i="11"/>
  <c r="L1565" i="11"/>
  <c r="K1565" i="11"/>
  <c r="J1565" i="11"/>
  <c r="L1564" i="11"/>
  <c r="K1564" i="11"/>
  <c r="J1564" i="11"/>
  <c r="L1563" i="11"/>
  <c r="K1563" i="11"/>
  <c r="J1563" i="11"/>
  <c r="L1562" i="11"/>
  <c r="K1562" i="11"/>
  <c r="J1562" i="11"/>
  <c r="L1561" i="11"/>
  <c r="K1561" i="11"/>
  <c r="J1561" i="11"/>
  <c r="E1559" i="11"/>
  <c r="D1559" i="11"/>
  <c r="C1559" i="11"/>
  <c r="E1550" i="11"/>
  <c r="D1550" i="11"/>
  <c r="C1550" i="11"/>
  <c r="E1541" i="11"/>
  <c r="D1541" i="11"/>
  <c r="C1541" i="11"/>
  <c r="E1404" i="11"/>
  <c r="D1404" i="11"/>
  <c r="C1404" i="11"/>
  <c r="E1396" i="11"/>
  <c r="D1396" i="11"/>
  <c r="C1396" i="11"/>
  <c r="L1395" i="11"/>
  <c r="K1395" i="11"/>
  <c r="J1395" i="11"/>
  <c r="L1394" i="11"/>
  <c r="K1394" i="11"/>
  <c r="J1394" i="11"/>
  <c r="L1393" i="11"/>
  <c r="K1393" i="11"/>
  <c r="J1393" i="11"/>
  <c r="L1392" i="11"/>
  <c r="K1392" i="11"/>
  <c r="J1392" i="11"/>
  <c r="L1391" i="11"/>
  <c r="K1391" i="11"/>
  <c r="J1391" i="11"/>
  <c r="E1389" i="11"/>
  <c r="D1389" i="11"/>
  <c r="C1389" i="11"/>
  <c r="E1383" i="11"/>
  <c r="D1383" i="11"/>
  <c r="C1383" i="11"/>
  <c r="E1375" i="11"/>
  <c r="D1375" i="11"/>
  <c r="C1375" i="11"/>
  <c r="E1369" i="11"/>
  <c r="D1369" i="11"/>
  <c r="C1369" i="11"/>
  <c r="E1363" i="11"/>
  <c r="D1363" i="11"/>
  <c r="C1363" i="11"/>
  <c r="C1412" i="11" s="1"/>
  <c r="E1220" i="11"/>
  <c r="D1220" i="11"/>
  <c r="C1220" i="11"/>
  <c r="L1219" i="11"/>
  <c r="K1219" i="11"/>
  <c r="J1219" i="11"/>
  <c r="L1218" i="11"/>
  <c r="K1218" i="11"/>
  <c r="J1218" i="11"/>
  <c r="L1217" i="11"/>
  <c r="K1217" i="11"/>
  <c r="J1217" i="11"/>
  <c r="L1216" i="11"/>
  <c r="K1216" i="11"/>
  <c r="J1216" i="11"/>
  <c r="L1215" i="11"/>
  <c r="K1215" i="11"/>
  <c r="J1215" i="11"/>
  <c r="E1214" i="11"/>
  <c r="D1214" i="11"/>
  <c r="C1214" i="11"/>
  <c r="E1208" i="11"/>
  <c r="D1208" i="11"/>
  <c r="C1208" i="11"/>
  <c r="E1200" i="11"/>
  <c r="D1200" i="11"/>
  <c r="C1200" i="11"/>
  <c r="E1194" i="11"/>
  <c r="D1194" i="11"/>
  <c r="C1194" i="11"/>
  <c r="E1188" i="11"/>
  <c r="D1188" i="11"/>
  <c r="C1188" i="11"/>
  <c r="E1172" i="11"/>
  <c r="D1172" i="11"/>
  <c r="C1172" i="11"/>
  <c r="E1165" i="11"/>
  <c r="D1165" i="11"/>
  <c r="C1165" i="11"/>
  <c r="E1159" i="11"/>
  <c r="D1159" i="11"/>
  <c r="C1159" i="11"/>
  <c r="E1151" i="11"/>
  <c r="D1151" i="11"/>
  <c r="C1151" i="11"/>
  <c r="E1145" i="11"/>
  <c r="D1145" i="11"/>
  <c r="C1145" i="11"/>
  <c r="E1139" i="11"/>
  <c r="D1139" i="11"/>
  <c r="C1139" i="11"/>
  <c r="E1133" i="11"/>
  <c r="D1133" i="11"/>
  <c r="C1133" i="11"/>
  <c r="E1127" i="11"/>
  <c r="D1127" i="11"/>
  <c r="C1127" i="11"/>
  <c r="E1119" i="11"/>
  <c r="D1119" i="11"/>
  <c r="C1119" i="11"/>
  <c r="E1113" i="11"/>
  <c r="D1113" i="11"/>
  <c r="C1113" i="11"/>
  <c r="E1107" i="11"/>
  <c r="D1107" i="11"/>
  <c r="C1107" i="11"/>
  <c r="E1101" i="11"/>
  <c r="D1101" i="11"/>
  <c r="C1101" i="11"/>
  <c r="E1095" i="11"/>
  <c r="D1095" i="11"/>
  <c r="C1095" i="11"/>
  <c r="E1089" i="11"/>
  <c r="D1089" i="11"/>
  <c r="C1089" i="11"/>
  <c r="E1083" i="11"/>
  <c r="D1083" i="11"/>
  <c r="C1083" i="11"/>
  <c r="E1077" i="11"/>
  <c r="D1077" i="11"/>
  <c r="C1077" i="11"/>
  <c r="E1070" i="11"/>
  <c r="D1070" i="11"/>
  <c r="C1070" i="11"/>
  <c r="E1055" i="11"/>
  <c r="D1055" i="11"/>
  <c r="C1055" i="11"/>
  <c r="J1054" i="11"/>
  <c r="J1053" i="11"/>
  <c r="J1052" i="11"/>
  <c r="J1051" i="11"/>
  <c r="J1050" i="11"/>
  <c r="E1049" i="11"/>
  <c r="D1049" i="11"/>
  <c r="C1049" i="11"/>
  <c r="E1043" i="11"/>
  <c r="D1043" i="11"/>
  <c r="C1043" i="11"/>
  <c r="E1037" i="11"/>
  <c r="D1037" i="11"/>
  <c r="C1037" i="11"/>
  <c r="E1029" i="11"/>
  <c r="D1029" i="11"/>
  <c r="C1029" i="11"/>
  <c r="E1023" i="11"/>
  <c r="D1023" i="11"/>
  <c r="C1023" i="11"/>
  <c r="E1017" i="11"/>
  <c r="D1017" i="11"/>
  <c r="C1017" i="11"/>
  <c r="E1011" i="11"/>
  <c r="D1011" i="11"/>
  <c r="C1011" i="11"/>
  <c r="E1005" i="11"/>
  <c r="D1005" i="11"/>
  <c r="C1005" i="11"/>
  <c r="E999" i="11"/>
  <c r="D999" i="11"/>
  <c r="C999" i="11"/>
  <c r="E991" i="11"/>
  <c r="D991" i="11"/>
  <c r="C991" i="11"/>
  <c r="E985" i="11"/>
  <c r="D985" i="11"/>
  <c r="C985" i="11"/>
  <c r="E979" i="11"/>
  <c r="D979" i="11"/>
  <c r="C979" i="11"/>
  <c r="E973" i="11"/>
  <c r="D973" i="11"/>
  <c r="C973" i="11"/>
  <c r="E965" i="11"/>
  <c r="D965" i="11"/>
  <c r="C965" i="11"/>
  <c r="E959" i="11"/>
  <c r="D959" i="11"/>
  <c r="C959" i="11"/>
  <c r="E953" i="11"/>
  <c r="D953" i="11"/>
  <c r="C953" i="11"/>
  <c r="E947" i="11"/>
  <c r="D947" i="11"/>
  <c r="C947" i="11"/>
  <c r="E938" i="11"/>
  <c r="D938" i="11"/>
  <c r="C938" i="11"/>
  <c r="E932" i="11"/>
  <c r="D932" i="11"/>
  <c r="C932" i="11"/>
  <c r="E924" i="11"/>
  <c r="D924" i="11"/>
  <c r="C924" i="11"/>
  <c r="E916" i="11"/>
  <c r="D916" i="11"/>
  <c r="C916" i="11"/>
  <c r="E908" i="11"/>
  <c r="D908" i="11"/>
  <c r="C908" i="11"/>
  <c r="E902" i="11"/>
  <c r="D902" i="11"/>
  <c r="C902" i="11"/>
  <c r="E894" i="11"/>
  <c r="D894" i="11"/>
  <c r="C894" i="11"/>
  <c r="E880" i="11"/>
  <c r="D880" i="11"/>
  <c r="C880" i="11"/>
  <c r="L879" i="11"/>
  <c r="K879" i="11"/>
  <c r="J879" i="11"/>
  <c r="L878" i="11"/>
  <c r="K878" i="11"/>
  <c r="J878" i="11"/>
  <c r="E877" i="11"/>
  <c r="D877" i="11"/>
  <c r="C877" i="11"/>
  <c r="E874" i="11"/>
  <c r="D874" i="11"/>
  <c r="C874" i="11"/>
  <c r="E871" i="11"/>
  <c r="D871" i="11"/>
  <c r="C871" i="11"/>
  <c r="E859" i="11"/>
  <c r="D859" i="11"/>
  <c r="C859" i="11"/>
  <c r="E854" i="11"/>
  <c r="D854" i="11"/>
  <c r="C854" i="11"/>
  <c r="E851" i="11"/>
  <c r="D851" i="11"/>
  <c r="C851" i="11"/>
  <c r="E848" i="11"/>
  <c r="D848" i="11"/>
  <c r="C848" i="11"/>
  <c r="E842" i="11"/>
  <c r="D842" i="11"/>
  <c r="C842" i="11"/>
  <c r="E839" i="11"/>
  <c r="D839" i="11"/>
  <c r="C839" i="11"/>
  <c r="E828" i="11"/>
  <c r="D828" i="11"/>
  <c r="C828" i="11"/>
  <c r="J825" i="11"/>
  <c r="J824" i="11"/>
  <c r="E824" i="11"/>
  <c r="D824" i="11"/>
  <c r="C824" i="11"/>
  <c r="E821" i="11"/>
  <c r="D821" i="11"/>
  <c r="C821" i="11"/>
  <c r="E818" i="11"/>
  <c r="D818" i="11"/>
  <c r="C818" i="11"/>
  <c r="E815" i="11"/>
  <c r="D815" i="11"/>
  <c r="C815" i="11"/>
  <c r="E812" i="11"/>
  <c r="D812" i="11"/>
  <c r="C812" i="11"/>
  <c r="E809" i="11"/>
  <c r="D809" i="11"/>
  <c r="C809" i="11"/>
  <c r="E805" i="11"/>
  <c r="D805" i="11"/>
  <c r="C805" i="11"/>
  <c r="E802" i="11"/>
  <c r="D802" i="11"/>
  <c r="C802" i="11"/>
  <c r="E799" i="11"/>
  <c r="D799" i="11"/>
  <c r="C799" i="11"/>
  <c r="E794" i="11"/>
  <c r="D794" i="11"/>
  <c r="C794" i="11"/>
  <c r="E791" i="11"/>
  <c r="D791" i="11"/>
  <c r="C791" i="11"/>
  <c r="E779" i="11"/>
  <c r="D779" i="11"/>
  <c r="C779" i="11"/>
  <c r="L778" i="11"/>
  <c r="K778" i="11"/>
  <c r="J778" i="11"/>
  <c r="J777" i="11"/>
  <c r="E774" i="11"/>
  <c r="D774" i="11"/>
  <c r="C774" i="11"/>
  <c r="E771" i="11"/>
  <c r="D771" i="11"/>
  <c r="C771" i="11"/>
  <c r="E766" i="11"/>
  <c r="D766" i="11"/>
  <c r="C766" i="11"/>
  <c r="E763" i="11"/>
  <c r="D763" i="11"/>
  <c r="C763" i="11"/>
  <c r="E758" i="11"/>
  <c r="D758" i="11"/>
  <c r="C758" i="11"/>
  <c r="E755" i="11"/>
  <c r="D755" i="11"/>
  <c r="C755" i="11"/>
  <c r="E752" i="11"/>
  <c r="D752" i="11"/>
  <c r="C752" i="11"/>
  <c r="E749" i="11"/>
  <c r="D749" i="11"/>
  <c r="C749" i="11"/>
  <c r="E744" i="11"/>
  <c r="L777" i="11" s="1"/>
  <c r="D744" i="11"/>
  <c r="K777" i="11" s="1"/>
  <c r="C744" i="11"/>
  <c r="E741" i="11"/>
  <c r="D741" i="11"/>
  <c r="C741" i="11"/>
  <c r="E735" i="11"/>
  <c r="D735" i="11"/>
  <c r="C735" i="11"/>
  <c r="E730" i="11"/>
  <c r="D730" i="11"/>
  <c r="C730" i="11"/>
  <c r="E725" i="11"/>
  <c r="D725" i="11"/>
  <c r="C725" i="11"/>
  <c r="L712" i="11"/>
  <c r="K712" i="11"/>
  <c r="J712" i="11"/>
  <c r="L711" i="11"/>
  <c r="K711" i="11"/>
  <c r="J711" i="11"/>
  <c r="L710" i="11"/>
  <c r="K710" i="11"/>
  <c r="J710" i="11"/>
  <c r="L709" i="11"/>
  <c r="K709" i="11"/>
  <c r="J709" i="11"/>
  <c r="C667" i="11"/>
  <c r="J666" i="11"/>
  <c r="C658" i="11"/>
  <c r="C652" i="11"/>
  <c r="C649" i="11"/>
  <c r="E1412" i="11" l="1"/>
  <c r="D1572" i="11"/>
  <c r="D1412" i="11"/>
  <c r="E1572" i="11"/>
  <c r="C1572" i="11"/>
  <c r="C830" i="11"/>
  <c r="D830" i="11"/>
  <c r="E830" i="11"/>
  <c r="J667" i="11"/>
  <c r="L880" i="11"/>
  <c r="K779" i="11"/>
  <c r="L779" i="11"/>
  <c r="K1172" i="11"/>
  <c r="J1396" i="11"/>
  <c r="K1568" i="11"/>
  <c r="C1222" i="11"/>
  <c r="K1220" i="11"/>
  <c r="E861" i="11"/>
  <c r="E882" i="11"/>
  <c r="K880" i="11"/>
  <c r="J779" i="11"/>
  <c r="D1222" i="11"/>
  <c r="L1220" i="11"/>
  <c r="K1396" i="11"/>
  <c r="C1057" i="11"/>
  <c r="J1055" i="11"/>
  <c r="E1222" i="11"/>
  <c r="L1396" i="11"/>
  <c r="C680" i="11"/>
  <c r="C679" i="11" s="1"/>
  <c r="J713" i="11"/>
  <c r="D1057" i="11"/>
  <c r="K713" i="11"/>
  <c r="E781" i="11"/>
  <c r="C861" i="11"/>
  <c r="E1057" i="11"/>
  <c r="C781" i="11"/>
  <c r="D861" i="11"/>
  <c r="J1172" i="11"/>
  <c r="L713" i="11"/>
  <c r="D781" i="11"/>
  <c r="J828" i="11"/>
  <c r="C882" i="11"/>
  <c r="D1174" i="11"/>
  <c r="C1174" i="11"/>
  <c r="L1568" i="11"/>
  <c r="D882" i="11"/>
  <c r="J880" i="11"/>
  <c r="E1174" i="11"/>
  <c r="L1172" i="11"/>
  <c r="J1220" i="11"/>
  <c r="J1568" i="11"/>
</calcChain>
</file>

<file path=xl/sharedStrings.xml><?xml version="1.0" encoding="utf-8"?>
<sst xmlns="http://schemas.openxmlformats.org/spreadsheetml/2006/main" count="5331" uniqueCount="1702">
  <si>
    <t>PATVIRTINTA</t>
  </si>
  <si>
    <t>20__m. _______d. sprendimu Nr. _______</t>
  </si>
  <si>
    <t>PANEVĖŽIO MIESTO SAVIVALDYBĖS</t>
  </si>
  <si>
    <t>I SKYRIUS</t>
  </si>
  <si>
    <t>SAVIVALDYBĖS MISIJA IR VEIKLOS PRIORITETAI</t>
  </si>
  <si>
    <t>II SKYRIUS</t>
  </si>
  <si>
    <t>SSPP tikslai ir uždaviniai</t>
  </si>
  <si>
    <t>Siektinos stebėsenos rodiklio reikšmės</t>
  </si>
  <si>
    <t>III SKYRIUS</t>
  </si>
  <si>
    <t>PLANUOJAMI PASIEKTI REZULTATAI</t>
  </si>
  <si>
    <t>IV SKYRIUS</t>
  </si>
  <si>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</si>
  <si>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</si>
  <si>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</si>
  <si>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</si>
  <si>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</si>
  <si>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</si>
  <si>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</si>
  <si>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Stebėsenos rodiklio kodas</t>
  </si>
  <si>
    <t>Stebėsenos rodiklio pavadinimas</t>
  </si>
  <si>
    <t>Siektinos stebėsenos rodiklių reikšmės</t>
  </si>
  <si>
    <t>Savivaldybės strateginio plėtros plano rodiklis</t>
  </si>
  <si>
    <t>V SKYRIUS</t>
  </si>
  <si>
    <t>SAVIVALDYBĖS VALDOMŲ ĮMONIŲ IR VIEŠŲJŲ ĮSTAIGŲ PLANUOJAMOS PASIEKTI PAGRINDINIŲ VEIKLOS RODIKLIŲ REIKŠMĖS</t>
  </si>
  <si>
    <t xml:space="preserve">Šio skyriaus 5 lentelėje pateikiama informacija apie savivaldybės valdomų įmonių ir viešųjų įstaigų, kurių savininkė yra savivaldybė arba kai savivaldybė turi 50 ir daugiau procentų balsų visuotiniame dalininkų susirinkime, n–(n + 2) metais planuojamas pasiekti pagrindinių veiklos rodiklių reikšmes. </t>
  </si>
  <si>
    <t xml:space="preserve">Pagrindiniai veiklos rodikliai, atsižvelgiant į savivaldybės valdomos įmonės arba viešosios įstaigos veiklą, jos tikslus, suprantami kaip rodikliai, geriausiai parodantys savivaldybės plėtros tikslų siekimą. Nustatomi pagrindiniai veiklos rodikliai turi būti susiję su savivaldybės plėtros tikslais arba, jeigu įmanoma, SSVP programų uždaviniais. </t>
  </si>
  <si>
    <t>Informacija apie viešųjų įstaigų, kai savivaldybė turi mažiau nei 50 procentų balsų visuotiniame dalininkų susirinkime, planuojamas pasiekti pagrindinių veiklos rodiklių reikšmes taip pat gali būti pateikiama šio skyriaus 5 lentelėje, tačiau ji nėra privaloma.</t>
  </si>
  <si>
    <t>5 lentelė. Savivaldybės valdomų įmonių ir viešųjų įstaigų planuojami pasiekti pagrindiniai veiklos rodikliai ir jų reikšmės</t>
  </si>
  <si>
    <t>Savivaldybės valdomos įmonės ar viešosios įstaigos pavadinimas</t>
  </si>
  <si>
    <t xml:space="preserve">Rodiklio pavadinimas, matavimo vnt.  </t>
  </si>
  <si>
    <t>Planuojamos rodiklių reikšmės</t>
  </si>
  <si>
    <t>Savivaldybės valdomų įmonių planuojami pasiekti pagrindiniai veiklos rodikliai ir jų reikšmės</t>
  </si>
  <si>
    <t>Viešųjų įstaigų planuojami pasiekti pagrindiniai veiklos rodikliai ir jų reikšmės</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</si>
  <si>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</si>
  <si>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</si>
  <si>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</si>
  <si>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</si>
  <si>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</si>
  <si>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</si>
  <si>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</si>
  <si>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</si>
  <si>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</si>
  <si>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2025 m.</t>
  </si>
  <si>
    <r>
      <t xml:space="preserve">Kapitalo grąžos rodiklis (ROE) </t>
    </r>
    <r>
      <rPr>
        <sz val="10"/>
        <color theme="1"/>
        <rFont val="Calibri"/>
        <family val="2"/>
        <charset val="186"/>
      </rPr>
      <t>%</t>
    </r>
  </si>
  <si>
    <t>VšĮ Panevėžio fizinės medicinos ir reabilitacijos centras</t>
  </si>
  <si>
    <t>VšĮ Panevėžio palaikomojo gydymo ir slaugos ligoninė</t>
  </si>
  <si>
    <t>VšĮ Panevėžio odontologijos poliklinika</t>
  </si>
  <si>
    <t>Įstaigoje taikomos kovos su korupcija priemonės: įstaiga įtraukta į Skaidrių ASPĮ sąrašą</t>
  </si>
  <si>
    <t>VšĮ Panevėžio miesto poliklinika</t>
  </si>
  <si>
    <t>Sukomplektuotų sportinio rengimo grupių, skaičius</t>
  </si>
  <si>
    <t>Viešoji įstaiga Futbolo akademija „Panevėžys“</t>
  </si>
  <si>
    <t>Darbuotojų, dalyvavusių mokymuose, dalis nuo visų darbuotojų procentais</t>
  </si>
  <si>
    <t>Pateiktų paraiškų nacionaliniams ir tarptautiniams projektams finansuoti skaičius</t>
  </si>
  <si>
    <t>Darbuotojų pasitenkinimo darbu indeksas (NPS)</t>
  </si>
  <si>
    <t>VšĮ Panevėžio plėtros agentūra</t>
  </si>
  <si>
    <t>Pajamų, gautų už parduotus miesto viešojo transporto bilietus, augimas, procentais</t>
  </si>
  <si>
    <t>Viešojo transporto keleivių kelionių skaičiaus augimas, procentais</t>
  </si>
  <si>
    <t>Keleivių pasitenkinimo viešojo transporto paslauga lygis, balais</t>
  </si>
  <si>
    <t>Keleivių naudojimosi viešojo transporto paslaugomis pokytis (pagal gyventojų skaičių mieste), proc.</t>
  </si>
  <si>
    <t>Įstaigos veiklos sąnaudų dalis (nuo pajamų už parduotus bilietus ir gautas kompensacijas už keleivių vežimo lengvatas), procentais</t>
  </si>
  <si>
    <t>Įstaigos sąnaudų valdymo išlaidoms dalis, ne daugiau proc.</t>
  </si>
  <si>
    <t>VšĮ Panevėžio keleivinis transportas</t>
  </si>
  <si>
    <t>+ 1  balas</t>
  </si>
  <si>
    <t>+ 1 balas</t>
  </si>
  <si>
    <t>ne daugiau nei 16,8</t>
  </si>
  <si>
    <t>Kėlusių kvalifikaciją darbuotojų dalis nuo visų darbuotojų, proc.</t>
  </si>
  <si>
    <t>VšĮ Panevėžio mokslo ir technologijų parkas</t>
  </si>
  <si>
    <t>1.1. Tikslas. Kurti tvarią socialinę ir ekonominę kultūros vertę Panevėžyje</t>
  </si>
  <si>
    <r>
      <t>1.1.1. Uždavinys.</t>
    </r>
    <r>
      <rPr>
        <sz val="12"/>
        <color theme="1"/>
        <rFont val="Times New Roman"/>
        <family val="1"/>
        <charset val="186"/>
      </rPr>
      <t xml:space="preserve"> Padidinti miesto bendruomenės įtrauktį į kultūros kūrimą ir naudojimąsi kultūros produktais bei paslaugomis</t>
    </r>
  </si>
  <si>
    <r>
      <t>1.1.2. Uždavinys.</t>
    </r>
    <r>
      <rPr>
        <sz val="12"/>
        <color theme="1"/>
        <rFont val="Times New Roman"/>
        <family val="1"/>
        <charset val="186"/>
      </rPr>
      <t xml:space="preserve"> Sudaryti palankias sąlygas profesionalaus meno ir kultūros vystymuisi</t>
    </r>
  </si>
  <si>
    <r>
      <t xml:space="preserve">1.1.3. Uždavinys. </t>
    </r>
    <r>
      <rPr>
        <sz val="12"/>
        <color theme="1"/>
        <rFont val="Times New Roman"/>
        <family val="1"/>
        <charset val="186"/>
      </rPr>
      <t>Užtikrinti Panevėžio miesto savivaldybės kultūros įstaigų veiklos kokybės ir paslaugų prieinamumo gerinimą</t>
    </r>
  </si>
  <si>
    <r>
      <t xml:space="preserve">1.1.4. Uždavinys. </t>
    </r>
    <r>
      <rPr>
        <sz val="12"/>
        <color theme="1"/>
        <rFont val="Times New Roman"/>
        <family val="1"/>
        <charset val="186"/>
      </rPr>
      <t>Padidinti miesto turistinį patrauklumą</t>
    </r>
  </si>
  <si>
    <t>Didėjantis</t>
  </si>
  <si>
    <t>1.2. Tikslas. Stiprinti gyventojų sveikatą ir skatinti fizinį aktyvumą siekiant aukšto sporto meistriškumo</t>
  </si>
  <si>
    <r>
      <t>1.2.1. Uždavinys.</t>
    </r>
    <r>
      <rPr>
        <sz val="12"/>
        <color theme="1"/>
        <rFont val="Times New Roman"/>
        <family val="1"/>
        <charset val="186"/>
      </rPr>
      <t xml:space="preserve"> Užtikrinti kokybišką ir efektyvią sveikatos priežiūrą</t>
    </r>
  </si>
  <si>
    <r>
      <t>1.2.2.</t>
    </r>
    <r>
      <rPr>
        <sz val="12"/>
        <color theme="1"/>
        <rFont val="Times New Roman"/>
        <family val="1"/>
        <charset val="186"/>
      </rPr>
      <t xml:space="preserve"> </t>
    </r>
    <r>
      <rPr>
        <b/>
        <sz val="12"/>
        <color theme="1"/>
        <rFont val="Times New Roman"/>
        <family val="1"/>
        <charset val="186"/>
      </rPr>
      <t>Uždavinys.</t>
    </r>
    <r>
      <rPr>
        <sz val="12"/>
        <color theme="1"/>
        <rFont val="Times New Roman"/>
        <family val="1"/>
        <charset val="186"/>
      </rPr>
      <t xml:space="preserve"> Pagerinti aukšto meistriškumo sportininkų rengimo sąlygas</t>
    </r>
  </si>
  <si>
    <t>Mažėjantis</t>
  </si>
  <si>
    <t>1.3. Tikslas. Skatinti socialinės atskirties mažėjimą ir socialinį saugumą</t>
  </si>
  <si>
    <r>
      <t xml:space="preserve">1.3.1. Uždavinys. </t>
    </r>
    <r>
      <rPr>
        <sz val="12"/>
        <color theme="1"/>
        <rFont val="Times New Roman"/>
        <family val="1"/>
        <charset val="186"/>
      </rPr>
      <t>Užtikrinti kokybišką ir efektyvią socialinę paramą bendruomenėje</t>
    </r>
  </si>
  <si>
    <r>
      <t xml:space="preserve">1.3.2. Uždavinys. </t>
    </r>
    <r>
      <rPr>
        <sz val="12"/>
        <color theme="1"/>
        <rFont val="Times New Roman"/>
        <family val="1"/>
        <charset val="186"/>
      </rPr>
      <t>Vystyti socialinės paramos individualizuoto kompleksiškumo teikimo modelį</t>
    </r>
  </si>
  <si>
    <t>1.4. Tikslas. Didinti gyventojų socialinį aktyvumą ir pilietinę atsakomybę</t>
  </si>
  <si>
    <r>
      <t xml:space="preserve">1.4.1. Uždavinys. </t>
    </r>
    <r>
      <rPr>
        <sz val="12"/>
        <color theme="1"/>
        <rFont val="Times New Roman"/>
        <family val="1"/>
        <charset val="186"/>
      </rPr>
      <t>Paskatinti gyventojų bendruomeniškumą ir įtrauktį į savivaldos procesus</t>
    </r>
  </si>
  <si>
    <r>
      <t xml:space="preserve">1.4.2. Uždavinys. </t>
    </r>
    <r>
      <rPr>
        <sz val="12"/>
        <color theme="1"/>
        <rFont val="Times New Roman"/>
        <family val="1"/>
        <charset val="186"/>
      </rPr>
      <t>Išplėtoti NVO ir bendruomeninių organizacijų veiklą bei paskatinti jų iniciatyvas</t>
    </r>
  </si>
  <si>
    <t>41,02 (2019 m.)</t>
  </si>
  <si>
    <t>22,93 (2019 m.)</t>
  </si>
  <si>
    <t>2026 m.</t>
  </si>
  <si>
    <t>1.5. Tikslas. Stiprinti vietos savivaldą ir vykdyti efektyvų miesto įmonių ir įstaigų valdymą</t>
  </si>
  <si>
    <t>1.5.1. Uždavinys. Pagerinti savivaldybės veiklos valdymą</t>
  </si>
  <si>
    <r>
      <t xml:space="preserve">1.5.2. Uždavinys. </t>
    </r>
    <r>
      <rPr>
        <sz val="12"/>
        <color theme="1"/>
        <rFont val="Times New Roman"/>
        <family val="1"/>
        <charset val="186"/>
      </rPr>
      <t>Pagerinti skaitmeninį junglumą</t>
    </r>
  </si>
  <si>
    <t>1.6. Tikslas. Formuoti miesto įvaizdį ir užtikrinti efektyvią komunikaciją</t>
  </si>
  <si>
    <r>
      <t xml:space="preserve">1.6.1. Uždavinys. </t>
    </r>
    <r>
      <rPr>
        <sz val="12"/>
        <color theme="1"/>
        <rFont val="Times New Roman"/>
        <family val="1"/>
        <charset val="186"/>
      </rPr>
      <t>Suformuoti miesto identitetą ir padidinti jo žinomumą</t>
    </r>
  </si>
  <si>
    <r>
      <t xml:space="preserve">1.6.2. Uždavinys. </t>
    </r>
    <r>
      <rPr>
        <sz val="12"/>
        <color theme="1"/>
        <rFont val="Times New Roman"/>
        <family val="1"/>
        <charset val="186"/>
      </rPr>
      <t>Patobulinti viešąją komunikaciją</t>
    </r>
  </si>
  <si>
    <t>2.1. Tikslas. Vykdyti kryptingą darnaus judumo politiką savivaldybėje</t>
  </si>
  <si>
    <r>
      <t>2.1.1. Uždavinys.</t>
    </r>
    <r>
      <rPr>
        <sz val="12"/>
        <color theme="1"/>
        <rFont val="Times New Roman"/>
        <family val="1"/>
        <charset val="186"/>
      </rPr>
      <t xml:space="preserve"> Paskatinti netaršaus mikrotransporto (paspirtukai, dviračiai, riedžiai ir kt.) infrastruktūros plėtrą</t>
    </r>
  </si>
  <si>
    <r>
      <t>2.1.2. Uždavinys.</t>
    </r>
    <r>
      <rPr>
        <sz val="12"/>
        <color theme="1"/>
        <rFont val="Times New Roman"/>
        <family val="1"/>
        <charset val="186"/>
      </rPr>
      <t xml:space="preserve"> Padidinti eismo saugumą</t>
    </r>
  </si>
  <si>
    <r>
      <t>2.1.3. Uždavinys.</t>
    </r>
    <r>
      <rPr>
        <sz val="12"/>
        <color theme="1"/>
        <rFont val="Times New Roman"/>
        <family val="1"/>
        <charset val="186"/>
      </rPr>
      <t xml:space="preserve"> Pasiekti skirtingų transporto būdų darną miesto sistemoje</t>
    </r>
  </si>
  <si>
    <r>
      <t>2.1.4. Uždavinys.</t>
    </r>
    <r>
      <rPr>
        <sz val="12"/>
        <color theme="1"/>
        <rFont val="Times New Roman"/>
        <family val="1"/>
        <charset val="186"/>
      </rPr>
      <t xml:space="preserve"> Padidinti naudojimosi viešuoju transportu mastą</t>
    </r>
  </si>
  <si>
    <r>
      <t>2.1.5. Uždavinys.</t>
    </r>
    <r>
      <rPr>
        <sz val="12"/>
        <color theme="1"/>
        <rFont val="Times New Roman"/>
        <family val="1"/>
        <charset val="186"/>
      </rPr>
      <t xml:space="preserve"> Išplėsti viešojo transporto ir susisiekimo infrastruktūrą bei atnaujinti viešojo transporto priemones</t>
    </r>
  </si>
  <si>
    <r>
      <t>2.1.6. Uždavinys.</t>
    </r>
    <r>
      <rPr>
        <sz val="12"/>
        <color theme="1"/>
        <rFont val="Times New Roman"/>
        <family val="1"/>
        <charset val="186"/>
      </rPr>
      <t xml:space="preserve"> Paskatinti viešojo ir kolektyvinio transporto naudojimą</t>
    </r>
  </si>
  <si>
    <t>2.2. Tikslas. Mažinti poveikį klimato kaitai ir prisitaikyti prie jos</t>
  </si>
  <si>
    <r>
      <t>2.2.1. Uždavinys.</t>
    </r>
    <r>
      <rPr>
        <sz val="12"/>
        <color theme="1"/>
        <rFont val="Times New Roman"/>
        <family val="1"/>
        <charset val="186"/>
      </rPr>
      <t xml:space="preserve"> Paskatinti energijos taupymą, atsinaujinančių ir alternatyvių energijos išteklių naudojimą</t>
    </r>
  </si>
  <si>
    <r>
      <t>2.2.2. Uždavinys.</t>
    </r>
    <r>
      <rPr>
        <sz val="12"/>
        <color theme="1"/>
        <rFont val="Times New Roman"/>
        <family val="1"/>
        <charset val="186"/>
      </rPr>
      <t xml:space="preserve"> Užtikrinti saugią ir švarią aplinką bei įdiegti žiedinės ekonomikos (beatliekės gamybos) principus</t>
    </r>
  </si>
  <si>
    <r>
      <t>2.2.3. Uždavinys.</t>
    </r>
    <r>
      <rPr>
        <sz val="12"/>
        <color theme="1"/>
        <rFont val="Times New Roman"/>
        <family val="1"/>
        <charset val="186"/>
      </rPr>
      <t xml:space="preserve"> Patobulinti miesto erdvių ir objektų kokybę, jų priežiūrą</t>
    </r>
  </si>
  <si>
    <t>2.3. Tikslas. Skatinti miesto plėtrą ir tvarią transformaciją</t>
  </si>
  <si>
    <t>2.3.1. Uždavinys. Modernizuoti esamą ir tvariai vystyti naują miesto infrastruktūrą</t>
  </si>
  <si>
    <t>2.3.2. Uždavinys. Įgyvendinti valstybinės ir regioninės svarbos projektus</t>
  </si>
  <si>
    <t>Savivaldybės valdomų įmonių, kurios pasiekė 80 proc. akcininko suformuotų veiklos ir finansų valdymo tikslų, dalis</t>
  </si>
  <si>
    <t>Savivaldybės administracijos darbuotojų, per metus tobulinusių kvalifikaciją, dalis</t>
  </si>
  <si>
    <t>Žiniasklaidos tyrimas: teigiamų ir neigiamų paminėjimų apie Panevėžio miestą santykis</t>
  </si>
  <si>
    <t>Žalumo indeksas</t>
  </si>
  <si>
    <t>Taikant konversiją rekonstruotų pastatų arba naujoms veikloms pritaikytų rekonstruotų pastatų skaičius</t>
  </si>
  <si>
    <t>3.1. Tikslas. Didinti švietimo sistemos prieinamumą ir kokybę</t>
  </si>
  <si>
    <t>3.1.1. Uždavinys. Pagerinti švietimo paslaugų kokybę</t>
  </si>
  <si>
    <t>3.1.2. Uždavinys. Užtikrinti sveiką, saugią emocinę ir fizinę aplinką švietimo įstaigose</t>
  </si>
  <si>
    <t>3.1.3. Uždavinys. Užtikrinti STEAM srities dalykų programų įgyvendinimą ir plėtrą</t>
  </si>
  <si>
    <t>3.2. Tikslas. Didinti kvalifikuotų darbuotojų pasiūlą</t>
  </si>
  <si>
    <r>
      <t>3.2.1. Uždavinys.</t>
    </r>
    <r>
      <rPr>
        <sz val="12"/>
        <rFont val="Times New Roman"/>
        <family val="1"/>
        <charset val="186"/>
      </rPr>
      <t xml:space="preserve"> Paskatinti aukštojo mokslo ir profesinio mokymo įstaigų teikiamų paslaugų atitiktį trumpalaikėms ir ilgalaikėms darbo rinkos poreikių prognozėms</t>
    </r>
  </si>
  <si>
    <r>
      <t xml:space="preserve">3.2.3. Uždavinys. </t>
    </r>
    <r>
      <rPr>
        <sz val="12"/>
        <color theme="1"/>
        <rFont val="Times New Roman"/>
        <family val="1"/>
        <charset val="186"/>
      </rPr>
      <t>Pritraukti kvalifikuotą darbo jėgą</t>
    </r>
  </si>
  <si>
    <t>3.3.1. Uždavinys. Sudaryti palankias sąlygas verslo įkūrimui</t>
  </si>
  <si>
    <t>3.3.2. Uždavinys. Sudaryti palankias sąlygas verslo plėtrai ir investicijų pritraukimui</t>
  </si>
  <si>
    <t>3.3.3. Uždavinys. Paskatinti pažangių technologinių sprendimų kūrimą ir diegimą versle</t>
  </si>
  <si>
    <r>
      <t xml:space="preserve">3.3.5. Uždavinys. </t>
    </r>
    <r>
      <rPr>
        <sz val="12"/>
        <color theme="1"/>
        <rFont val="Times New Roman"/>
        <family val="1"/>
        <charset val="186"/>
      </rPr>
      <t>Sukurti patrauklią aplinką naujų skaitmeninių technologijų bandymui</t>
    </r>
    <r>
      <rPr>
        <b/>
        <sz val="12"/>
        <color theme="1"/>
        <rFont val="Times New Roman"/>
        <family val="1"/>
        <charset val="186"/>
      </rPr>
      <t xml:space="preserve"> </t>
    </r>
    <r>
      <rPr>
        <sz val="12"/>
        <color theme="1"/>
        <rFont val="Times New Roman"/>
        <family val="1"/>
        <charset val="186"/>
      </rPr>
      <t>mieste</t>
    </r>
  </si>
  <si>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</si>
  <si>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</si>
  <si>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</si>
  <si>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</si>
  <si>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</si>
  <si>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</si>
  <si>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</si>
  <si>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</si>
  <si>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</si>
  <si>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</si>
  <si>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</si>
  <si>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</si>
  <si>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</si>
  <si>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</si>
  <si>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</si>
  <si>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</si>
  <si>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</si>
  <si>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</si>
  <si>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</si>
  <si>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</si>
  <si>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</si>
  <si>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</si>
  <si>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</si>
  <si>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</si>
  <si>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</si>
  <si>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</si>
  <si>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</si>
  <si>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</si>
  <si>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</si>
  <si>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</si>
  <si>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</si>
  <si>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</si>
  <si>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</si>
  <si>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</si>
  <si>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</si>
  <si>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</si>
  <si>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</si>
  <si>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</si>
  <si>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</si>
  <si>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</si>
  <si>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</si>
  <si>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</si>
  <si>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</si>
  <si>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</si>
  <si>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</si>
  <si>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</si>
  <si>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</si>
  <si>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</si>
  <si>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</si>
  <si>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</si>
  <si>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</si>
  <si>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</si>
  <si>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</si>
  <si>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</si>
  <si>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</si>
  <si>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</si>
  <si>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</si>
  <si>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</si>
  <si>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</si>
  <si>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</si>
  <si>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</si>
  <si>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</si>
  <si>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</si>
  <si>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</si>
  <si>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</si>
  <si>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</si>
  <si>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</si>
  <si>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</si>
  <si>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</si>
  <si>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</si>
  <si>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</si>
  <si>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</si>
  <si>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</si>
  <si>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</si>
  <si>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</si>
  <si>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</si>
  <si>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</si>
  <si>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</si>
  <si>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</si>
  <si>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</si>
  <si>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</si>
  <si>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</si>
  <si>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</si>
  <si>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</si>
  <si>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</si>
  <si>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</si>
  <si>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</si>
  <si>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</si>
  <si>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</si>
  <si>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</si>
  <si>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</si>
  <si>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</si>
  <si>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</si>
  <si>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</si>
  <si>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</si>
  <si>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</si>
  <si>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</si>
  <si>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</si>
  <si>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</si>
  <si>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</si>
  <si>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</si>
  <si>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</si>
  <si>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</si>
  <si>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</si>
  <si>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</si>
  <si>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</si>
  <si>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</si>
  <si>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</si>
  <si>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</si>
  <si>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</si>
  <si>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</si>
  <si>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</si>
  <si>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</si>
  <si>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</si>
  <si>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</si>
  <si>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</si>
  <si>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</si>
  <si>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</si>
  <si>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</si>
  <si>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</si>
  <si>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</si>
  <si>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</si>
  <si>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</si>
  <si>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</si>
  <si>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</si>
  <si>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</si>
  <si>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</si>
  <si>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</si>
  <si>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</si>
  <si>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</si>
  <si>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</si>
  <si>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</si>
  <si>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</si>
  <si>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</si>
  <si>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</si>
  <si>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</si>
  <si>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</si>
  <si>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</si>
  <si>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</si>
  <si>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</si>
  <si>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</si>
  <si>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</si>
  <si>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</si>
  <si>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</si>
  <si>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</si>
  <si>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</si>
  <si>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</si>
  <si>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</si>
  <si>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</si>
  <si>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</si>
  <si>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</si>
  <si>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</si>
  <si>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</si>
  <si>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</si>
  <si>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</si>
  <si>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</si>
  <si>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</si>
  <si>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</si>
  <si>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</si>
  <si>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</si>
  <si>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</si>
  <si>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</si>
  <si>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</si>
  <si>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</si>
  <si>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</si>
  <si>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</si>
  <si>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</si>
  <si>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</si>
  <si>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</si>
  <si>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</si>
  <si>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</si>
  <si>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</si>
  <si>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</si>
  <si>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</si>
  <si>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</si>
  <si>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</si>
  <si>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</si>
  <si>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</si>
  <si>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</si>
  <si>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</si>
  <si>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</si>
  <si>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</si>
  <si>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</si>
  <si>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</si>
  <si>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</si>
  <si>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</si>
  <si>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</si>
  <si>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</si>
  <si>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</si>
  <si>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</si>
  <si>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</si>
  <si>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</si>
  <si>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</si>
  <si>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</si>
  <si>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</si>
  <si>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</si>
  <si>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</si>
  <si>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</si>
  <si>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</si>
  <si>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</si>
  <si>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</si>
  <si>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</si>
  <si>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</si>
  <si>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</si>
  <si>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</si>
  <si>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</si>
  <si>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</si>
  <si>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</si>
  <si>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</si>
  <si>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</si>
  <si>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</si>
  <si>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</si>
  <si>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</si>
  <si>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</si>
  <si>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</si>
  <si>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</si>
  <si>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</si>
  <si>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</si>
  <si>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</si>
  <si>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</si>
  <si>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</si>
  <si>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</si>
  <si>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</si>
  <si>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</si>
  <si>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</si>
  <si>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</si>
  <si>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</si>
  <si>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</si>
  <si>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</si>
  <si>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</si>
  <si>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</si>
  <si>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</si>
  <si>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</si>
  <si>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</si>
  <si>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</si>
  <si>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</si>
  <si>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</si>
  <si>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</si>
  <si>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</si>
  <si>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</si>
  <si>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</si>
  <si>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</si>
  <si>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</si>
  <si>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</si>
  <si>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</si>
  <si>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</si>
  <si>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</si>
  <si>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</si>
  <si>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</si>
  <si>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</si>
  <si>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</si>
  <si>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</si>
  <si>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</si>
  <si>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</si>
  <si>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</si>
  <si>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</si>
  <si>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</si>
  <si>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</si>
  <si>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</si>
  <si>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</si>
  <si>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</si>
  <si>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</si>
  <si>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</si>
  <si>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</si>
  <si>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</si>
  <si>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</si>
  <si>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</si>
  <si>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</si>
  <si>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</si>
  <si>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</si>
  <si>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</si>
  <si>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</si>
  <si>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</si>
  <si>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</si>
  <si>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</si>
  <si>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</si>
  <si>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</si>
  <si>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</si>
  <si>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</si>
  <si>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</si>
  <si>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</si>
  <si>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</si>
  <si>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</si>
  <si>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</si>
  <si>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</si>
  <si>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</si>
  <si>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</si>
  <si>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</si>
  <si>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</si>
  <si>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</si>
  <si>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</si>
  <si>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</si>
  <si>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</si>
  <si>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</si>
  <si>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</si>
  <si>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</si>
  <si>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</si>
  <si>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</si>
  <si>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</si>
  <si>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</si>
  <si>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</si>
  <si>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</si>
  <si>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</si>
  <si>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</si>
  <si>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</si>
  <si>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</si>
  <si>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</si>
  <si>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</si>
  <si>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</si>
  <si>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</si>
  <si>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</si>
  <si>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</si>
  <si>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</si>
  <si>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</si>
  <si>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</si>
  <si>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</si>
  <si>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</si>
  <si>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</si>
  <si>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</si>
  <si>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</si>
  <si>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</si>
  <si>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</si>
  <si>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</si>
  <si>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</si>
  <si>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</si>
  <si>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</si>
  <si>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</si>
  <si>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</si>
  <si>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</si>
  <si>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</si>
  <si>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</si>
  <si>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</si>
  <si>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</si>
  <si>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</si>
  <si>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</si>
  <si>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</si>
  <si>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</si>
  <si>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</si>
  <si>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</si>
  <si>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</si>
  <si>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</si>
  <si>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</si>
  <si>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</si>
  <si>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</si>
  <si>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</si>
  <si>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</si>
  <si>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</si>
  <si>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</si>
  <si>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</si>
  <si>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</si>
  <si>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</si>
  <si>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</si>
  <si>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</si>
  <si>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</si>
  <si>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</si>
  <si>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</si>
  <si>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</si>
  <si>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</si>
  <si>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</si>
  <si>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</si>
  <si>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</si>
  <si>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</si>
  <si>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</si>
  <si>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</si>
  <si>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</si>
  <si>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</si>
  <si>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</si>
  <si>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</si>
  <si>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</si>
  <si>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</si>
  <si>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</si>
  <si>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</si>
  <si>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</si>
  <si>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</si>
  <si>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</si>
  <si>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</si>
  <si>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</si>
  <si>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</si>
  <si>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</si>
  <si>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</si>
  <si>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</si>
  <si>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</si>
  <si>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</si>
  <si>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</si>
  <si>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</si>
  <si>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</si>
  <si>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</si>
  <si>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</si>
  <si>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</si>
  <si>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</si>
  <si>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</si>
  <si>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</si>
  <si>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</si>
  <si>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</si>
  <si>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</si>
  <si>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</si>
  <si>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</si>
  <si>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</si>
  <si>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</si>
  <si>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</si>
  <si>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</si>
  <si>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</si>
  <si>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</si>
  <si>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</si>
  <si>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</si>
  <si>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</si>
  <si>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</si>
  <si>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</si>
  <si>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</si>
  <si>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</si>
  <si>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</si>
  <si>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</si>
  <si>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</si>
  <si>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</si>
  <si>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</si>
  <si>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</si>
  <si>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</si>
  <si>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</si>
  <si>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</si>
  <si>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</si>
  <si>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</si>
  <si>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</si>
  <si>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</si>
  <si>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</si>
  <si>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</si>
  <si>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</si>
  <si>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</si>
  <si>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</si>
  <si>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</si>
  <si>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</si>
  <si>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</si>
  <si>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</si>
  <si>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</si>
  <si>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</si>
  <si>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</si>
  <si>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</si>
  <si>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</si>
  <si>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</si>
  <si>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</si>
  <si>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</si>
  <si>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</si>
  <si>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</si>
  <si>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</si>
  <si>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</si>
  <si>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</si>
  <si>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</si>
  <si>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</si>
  <si>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</si>
  <si>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</si>
  <si>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</si>
  <si>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</si>
  <si>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</si>
  <si>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</si>
  <si>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</si>
  <si>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</si>
  <si>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</si>
  <si>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</si>
  <si>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</si>
  <si>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</si>
  <si>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</si>
  <si>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</si>
  <si>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</si>
  <si>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</si>
  <si>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</si>
  <si>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</si>
  <si>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</si>
  <si>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</si>
  <si>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</si>
  <si>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</si>
  <si>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</si>
  <si>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</si>
  <si>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</si>
  <si>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Asm.</t>
  </si>
  <si>
    <t>Proc.</t>
  </si>
  <si>
    <t xml:space="preserve">Pradinė stebėsenos rodiklio reikšmė                (2020 m.) </t>
  </si>
  <si>
    <t>Stebėsenos rodiklis</t>
  </si>
  <si>
    <t>Matavimo vnt.</t>
  </si>
  <si>
    <t>Siekiama stebėsenos rodiklio reikšmė (2027 m.)</t>
  </si>
  <si>
    <t>Vnt. / metus</t>
  </si>
  <si>
    <t>Asm. / metus</t>
  </si>
  <si>
    <t>Vnt.</t>
  </si>
  <si>
    <t>-30,6 (2020 / 2021)</t>
  </si>
  <si>
    <t>Kultūros paslaugas naudojančių gyventojų skaičiaus pokytis</t>
  </si>
  <si>
    <t>Teigiamas / Nepakitęs / Neigiamas</t>
  </si>
  <si>
    <t xml:space="preserve">Neigiamas </t>
  </si>
  <si>
    <t>Teigiamas</t>
  </si>
  <si>
    <t>Savivaldybės kultūros ir meno įstaigų paslaugas naudojančių lankytojų skaičiaus pokytis</t>
  </si>
  <si>
    <t>Neigiamas</t>
  </si>
  <si>
    <t>Turistų skaičius apgyvendinimo įstaigose</t>
  </si>
  <si>
    <t>Asmenų, pasinaudojusių PPA paslaugomis, skaičius</t>
  </si>
  <si>
    <t>Sporto renginių skaičius</t>
  </si>
  <si>
    <t>Aukšto meistriškumo sportininkų skaičius</t>
  </si>
  <si>
    <t>Socialinių paslaugų poreikio patenkinimas</t>
  </si>
  <si>
    <t>Gyventojų poreikius atitinkančių socialinių paslaugų dalis nuo Socialinio paslaugų kataloge nurodytų paslaugų skaičiaus</t>
  </si>
  <si>
    <t>Savivaldybės tarybos rinkimuose dalyvavusių rinkėjų skaičius, palyginti su visu rinkėjų skaičiumi</t>
  </si>
  <si>
    <t>Taikomų gyventojų įtraukties instrumentų skaičius</t>
  </si>
  <si>
    <t>Gyventojų pasitenkinimas savivaldybės įstaigų ir įmonių teikiamomis viešosiomis paslaugomis lygis</t>
  </si>
  <si>
    <t>Patenkinamai / Gerai / Labai gerai</t>
  </si>
  <si>
    <t>Labai gerai</t>
  </si>
  <si>
    <t>Nebuvo vertinta</t>
  </si>
  <si>
    <t>Aktyviai veikiančių viešinimo kanalų skaičius: tradicinės žiniasklaidos, socialinių tinklų ir kt.</t>
  </si>
  <si>
    <t>Nedidėjantis</t>
  </si>
  <si>
    <t>Indeksas</t>
  </si>
  <si>
    <t>Keleivių naudojimosi viešojo transporto paslaugomis pokytis</t>
  </si>
  <si>
    <t>Vietinio susisiekimo bendrų maršrutų su kitomis savivaldybėmis skaičius</t>
  </si>
  <si>
    <t>Sąvartyne pašalintų komunalinių atliekų srautas</t>
  </si>
  <si>
    <t>Suformuotų erdvių skaičius</t>
  </si>
  <si>
    <t>Statybos leidimų  miesto centrinėje dalyje skaičius</t>
  </si>
  <si>
    <t>ha</t>
  </si>
  <si>
    <t>Modernizuotų šilumos tiekimo trasų ilgis</t>
  </si>
  <si>
    <t>km</t>
  </si>
  <si>
    <t>Paviršinių nuotekų tinklo tankis</t>
  </si>
  <si>
    <t>Parengtų tvarios miesto urbanistinės plėtros projektų ir studijų (vizijų), kurių objektas yra Panevėžio konkurencingumas nacionaliniu mastu, skaičius</t>
  </si>
  <si>
    <t>Funkcinių zonų plėtra</t>
  </si>
  <si>
    <t>Skaitmeninio raštingumo kvalifikacijos tobulinimo kursuose dalyvavusių pedagogų dalis</t>
  </si>
  <si>
    <t>Mokinių dalis, lankanti Panevėžio regioninį STEAM atviros prieigos centrą, Savivaldybės finansuojamas STEAM srities neformaliojo vaikų / jaunimo švietimo akademijas</t>
  </si>
  <si>
    <t>Vykdomų suaugusiųjų neformaliojo švietimo programų, atitinkančių trumpalaikes ir ilgalaikes darbo rinkos poreikius skaičius</t>
  </si>
  <si>
    <t>Bankrotų skaičius</t>
  </si>
  <si>
    <t>Įmonių, diegusių technologines inovacijas, dalis nuo visų įmonių (Panevėžio apskrities rodiklis)</t>
  </si>
  <si>
    <t>Naujas skaitmenines technologijas mieste išbandžiusių įmonių skaičius</t>
  </si>
  <si>
    <t>____________savivaldybės tarybos</t>
  </si>
  <si>
    <r>
      <rPr>
        <b/>
        <sz val="12"/>
        <rFont val="Times New Roman"/>
        <family val="1"/>
        <charset val="186"/>
      </rPr>
      <t xml:space="preserve">1.1. Tikslas. </t>
    </r>
    <r>
      <rPr>
        <sz val="12"/>
        <rFont val="Times New Roman"/>
        <family val="1"/>
        <charset val="186"/>
      </rPr>
      <t xml:space="preserve">Kurti tvarią socialinę ir ekonominę kultūros vertę Panevėžyje	
1.1.1. Uždavinys. Padidinti miesto bendruomenės įtrauktį į kultūros kūrimą ir naudojimąsi kultūros produktais bei paslaugomis
1.1.2. Uždavinys. Sudaryti palankias sąlygas profesionalaus meno ir kultūros vystymuisi
1.1.3. Uždavinys. Užtikrinti Panevėžio miesto savivaldybės kultūros įstaigų veiklos kokybės ir paslaugų prieinamumo gerinimą
1.1.4. Uždavinys. Padidinti miesto turistinį patrauklumą
</t>
    </r>
    <r>
      <rPr>
        <b/>
        <sz val="12"/>
        <rFont val="Times New Roman"/>
        <family val="1"/>
        <charset val="186"/>
      </rPr>
      <t xml:space="preserve">1.2. Tikslas. </t>
    </r>
    <r>
      <rPr>
        <sz val="12"/>
        <rFont val="Times New Roman"/>
        <family val="1"/>
        <charset val="186"/>
      </rPr>
      <t xml:space="preserve">Stiprinti gyventojų sveikatą ir skatinti fizinį aktyvumą siekiant aukšto sporto meistriškumo
1.2.1. Uždavinys. Užtikrinti kokybišką ir efektyvią sveikatos priežiūrą
1.2.2. Uždavinys. Pagerinti aukšto meistriškumo sportininkų rengimo sąlygas
</t>
    </r>
    <r>
      <rPr>
        <b/>
        <sz val="12"/>
        <rFont val="Times New Roman"/>
        <family val="1"/>
        <charset val="186"/>
      </rPr>
      <t>1.3. Tikslas.</t>
    </r>
    <r>
      <rPr>
        <sz val="12"/>
        <rFont val="Times New Roman"/>
        <family val="1"/>
        <charset val="186"/>
      </rPr>
      <t xml:space="preserve"> Skatinti socialinės atskirties mažėjimą ir socialinį saugumą	
1.3.1. Uždavinys. Užtikrinti kokybišką ir efektyvią socialinę paramą bendruomenėje
1.3.2. Uždavinys. Vystyti socialinės paramos individualizuoto kompleksiškumo teikimo modelį
</t>
    </r>
    <r>
      <rPr>
        <b/>
        <sz val="12"/>
        <rFont val="Times New Roman"/>
        <family val="1"/>
        <charset val="186"/>
      </rPr>
      <t xml:space="preserve">1.4. Tikslas. </t>
    </r>
    <r>
      <rPr>
        <sz val="12"/>
        <rFont val="Times New Roman"/>
        <family val="1"/>
        <charset val="186"/>
      </rPr>
      <t xml:space="preserve">Didinti gyventojų socialinį aktyvumą ir pilietinę atsakomybę	
1.4.1. Uždavinys. Paskatinti gyventojų bendruomeniškumą ir įtrauktį į savivaldos procesus
1.4.2. Uždavinys. Išplėtoti NVO ir bendruomeninių organizacijų veiklą bei paskatinti jų iniciatyvas
</t>
    </r>
    <r>
      <rPr>
        <b/>
        <sz val="12"/>
        <rFont val="Times New Roman"/>
        <family val="1"/>
        <charset val="186"/>
      </rPr>
      <t xml:space="preserve">1.5. Tikslas. </t>
    </r>
    <r>
      <rPr>
        <sz val="12"/>
        <rFont val="Times New Roman"/>
        <family val="1"/>
        <charset val="186"/>
      </rPr>
      <t xml:space="preserve">Stiprinti vietos savivaldą ir vykdyti efektyvų miesto įmonių ir įstaigų valdymą	
1.5.1. Uždavinys. Pagerinti savivaldybės veiklos valdymą
1.5.2. Uždavinys. Pagerinti skaitmeninį junglumą
</t>
    </r>
    <r>
      <rPr>
        <b/>
        <sz val="12"/>
        <rFont val="Times New Roman"/>
        <family val="1"/>
        <charset val="186"/>
      </rPr>
      <t xml:space="preserve">1.6. Tikslas. </t>
    </r>
    <r>
      <rPr>
        <sz val="12"/>
        <rFont val="Times New Roman"/>
        <family val="1"/>
        <charset val="186"/>
      </rPr>
      <t xml:space="preserve">Formuoti miesto įvaizdį ir užtikrinti efektyvią komunikaciją	
1.6.1. Uždavinys. Suformuoti miesto identitetą ir padidinti jo žinomumą
1.6.2. Uždavinys. Patobulinti viešąją komunikaciją
</t>
    </r>
  </si>
  <si>
    <r>
      <rPr>
        <b/>
        <sz val="12"/>
        <color theme="1"/>
        <rFont val="Times New Roman"/>
        <family val="1"/>
        <charset val="186"/>
      </rPr>
      <t>2.1. Tikslas.</t>
    </r>
    <r>
      <rPr>
        <sz val="12"/>
        <color theme="1"/>
        <rFont val="Times New Roman"/>
        <family val="1"/>
        <charset val="186"/>
      </rPr>
      <t xml:space="preserve"> Vykdyti kryptingą darnaus judumo politiką savivaldybėje
2.1.1. Uždavinys. Paskatinti netaršaus mikrotransporto (paspirtukai, dviračiai, riedžiai ir kt.) infrastruktūros plėtrą
2.1.2. Uždavinys. Padidinti eismo saugumą
2.1.3. Uždavinys. Pasiekti skirtingų transporto būdų darną miesto sistemoje
2.1.4. Uždavinys. Padidinti naudojimosi viešuoju transportu mastą
2.1.5. Uždavinys. Išplėsti viešojo transporto ir susisiekimo infrastruktūrą bei atnaujinti viešojo transporto priemones
2.1.6. Uždavinys. Paskatinti viešojo ir kolektyvinio transporto naudojimą
</t>
    </r>
    <r>
      <rPr>
        <b/>
        <sz val="12"/>
        <color theme="1"/>
        <rFont val="Times New Roman"/>
        <family val="1"/>
        <charset val="186"/>
      </rPr>
      <t>2.2. Tikslas.</t>
    </r>
    <r>
      <rPr>
        <sz val="12"/>
        <color theme="1"/>
        <rFont val="Times New Roman"/>
        <family val="1"/>
        <charset val="186"/>
      </rPr>
      <t xml:space="preserve"> Mažinti poveikį klimato kaitai ir prisitaikyti prie jos
2.2.1. Uždavinys. Paskatinti energijos taupymą, atsinaujinančių ir alternatyvių energijos išteklių naudojimą
2.2.2. Uždavinys. Užtikrinti saugią ir švarią aplinką bei įdiegti žiedinės ekonomikos (beatliekės gamybos) principus
2.2.3. Uždavinys. Patobulinti miesto erdvių ir objektų kokybę, jų priežiūrą
</t>
    </r>
    <r>
      <rPr>
        <b/>
        <sz val="12"/>
        <color theme="1"/>
        <rFont val="Times New Roman"/>
        <family val="1"/>
        <charset val="186"/>
      </rPr>
      <t>2.3. Tikslas.</t>
    </r>
    <r>
      <rPr>
        <sz val="12"/>
        <color theme="1"/>
        <rFont val="Times New Roman"/>
        <family val="1"/>
        <charset val="186"/>
      </rPr>
      <t xml:space="preserve"> Skatinti miesto plėtrą ir tvarią transformaciją
2.3.1. Uždavinys. Modernizuoti esamą ir tvariai vystyti naują miesto infrastruktūrą
2.3.2. Uždavinys. Įgyvendinti valstybinės ir regioninės svarbos projektus</t>
    </r>
  </si>
  <si>
    <r>
      <rPr>
        <b/>
        <sz val="12"/>
        <color theme="1"/>
        <rFont val="Times New Roman"/>
        <family val="1"/>
        <charset val="186"/>
      </rPr>
      <t>3.1. Tikslas.</t>
    </r>
    <r>
      <rPr>
        <sz val="12"/>
        <color theme="1"/>
        <rFont val="Times New Roman"/>
        <family val="1"/>
        <charset val="186"/>
      </rPr>
      <t xml:space="preserve"> Didinti švietimo sistemos prieinamumą ir kokybę	
3.1.1. Uždavinys. Pagerinti švietimo paslaugų kokybę
3.1.2. Uždavinys. Užtikrinti sveiką, saugią emocinę ir fizinę aplinką švietimo įstaigose
3.1.3. Uždavinys. Užtikrinti STEAM srities dalykų programų įgyvendinimą ir plėtrą
</t>
    </r>
    <r>
      <rPr>
        <b/>
        <sz val="12"/>
        <color theme="1"/>
        <rFont val="Times New Roman"/>
        <family val="1"/>
        <charset val="186"/>
      </rPr>
      <t xml:space="preserve">3.2. Tikslas. </t>
    </r>
    <r>
      <rPr>
        <sz val="12"/>
        <color theme="1"/>
        <rFont val="Times New Roman"/>
        <family val="1"/>
        <charset val="186"/>
      </rPr>
      <t xml:space="preserve">Didinti kvalifikuotų darbuotojų pasiūlą
3.2.1. Uždavinys. Paskatinti aukštojo mokslo ir profesinio mokymo įstaigų teikiamų paslaugų atitiktį trumpalaikėms ir ilgalaikėms darbo rinkos poreikių prognozėms
3.2.2. Uždavinys. Sudaryti mokymosi visą gyvenimą galimybes atsižvelgiant į trumpalaikės ir ilgalaikes darbo rinkos poreikių prognozes
3.2.3. Uždavinys. Pritraukti kvalifikuotą darbo jėgą
</t>
    </r>
    <r>
      <rPr>
        <b/>
        <sz val="12"/>
        <color theme="1"/>
        <rFont val="Times New Roman"/>
        <family val="1"/>
        <charset val="186"/>
      </rPr>
      <t>3.3. Tikslas.</t>
    </r>
    <r>
      <rPr>
        <sz val="12"/>
        <color theme="1"/>
        <rFont val="Times New Roman"/>
        <family val="1"/>
        <charset val="186"/>
      </rPr>
      <t xml:space="preserve"> Didinti miesto verslo aplinkos konkurencingumą
3.3.1. Uždavinys. Sudaryti palankias sąlygas verslo kūrimui
3.3.2. Uždavinys. Sudaryti palankias sąlygas verslo plėtrai ir investicijų pritraukimui
3.3.3. Uždavinys. Paskatinti pažangių technologinių sprendimų kūrimą ir diegimą versle
3.3.4. Uždavinys. Paskatinti verslo, mokslo bei viešojo sektoriaus bendradarbiavimą kuriant ir komercializuojant aukštos pridėtinės vertės produktus
3.3.5. Uždavinys. Sukurti patrauklią aplinką naujų skaitmeninių technologijų bandymui mieste</t>
    </r>
  </si>
  <si>
    <r>
      <rPr>
        <b/>
        <sz val="12"/>
        <color theme="1"/>
        <rFont val="Times New Roman"/>
        <family val="1"/>
        <charset val="186"/>
      </rPr>
      <t>02 Veiklos prioritetas. Miestas, vystantis tvarią aplinką</t>
    </r>
    <r>
      <rPr>
        <sz val="12"/>
        <color theme="1"/>
        <rFont val="Times New Roman"/>
        <family val="1"/>
        <charset val="186"/>
      </rPr>
      <t xml:space="preserve">
Miesto augimas neatsiejamas nuo nuolatinių, tarpusavyje susijusių miesto aplinkos vystymo pokyčių, kurie yra vienas iš miesto vystymo prioritetų. Siekiama, kad pokyčiai mieste būtų planuojami ir įgyvendinami taikant aplinkai draugiškus sprendimus ir padėtų kurti patrauklią aplinką gyventi. Tvariai vystoma viešoji infrastruktūra sukuria miestą, patogų gyventi jaunimui, šeimoms ir vyresnio amžiaus žmonėms. Miestas yra gana didelis, bet ir kompaktiškas, kiekvienas gali rasti sau artimą veiklą, lengvai pasiekti darbo ir paslaugų vietas nenaudodamas automobilio. Atsižvelgiant į tai mieste bus efektyviai vystoma tvaraus judumo sistema, teikiamos miestą jungiančios ir gyventojų poreikius atitinkančios viešojo transporto paslaugos, pagrįstos netaršaus viešojo transporto vystymu, taip pat bus sudarytos galimybės keliauti aplinkai draugiškais būdais. Teigiamų pokyčių vystant gatvės infrastruktūrą siekiama didinant eismo saugumą ir mažinant neigiamą įtaką gyvenimo kokybei. Plėtojamos integruoto viešojo transporto ir susisiekimo infrastruktūros jungtys su kitomis savivaldybėmis užtikrins šių savivaldybių gyventojams galimybę naudotis miesto infrastruktūra ir paslaugomis kasdieniams poreikiams tenkinti. Transeuropinės magistralės („Via Baltica“ ir „Rail Baltica“) didins Panevėžio miesto patrauklumą ir sukurs prielaidas miesto susisiekimo sistemą integruoti į Europos susisiekimo tinklą. Miestiečiai prisidėdami prie tvaraus miesto vystymo siekia kurti žalią ir neutralų poveikį aplinkai turintį miestą. Vystomos viešosios erdvės prisideda prie miesto aplinką tausojančio ir aktyvaus laisvalaikio leidimo. Viešosioms paslaugoms teikti bus naudojama atsinaujinančių šaltinių energija ir įdiegti energijos panaudojimo efektyvumą užtikrinantys sprendimai. Numatomas daugiabučių namų kvartalinės renovacijos vystymas ne tik mažins poveikį aplinkai, bet ir pagerins gyvenimo kokybę, šių gyvenamųjų teritorijų patrauklumą.</t>
    </r>
  </si>
  <si>
    <r>
      <rPr>
        <b/>
        <sz val="12"/>
        <color theme="1"/>
        <rFont val="Times New Roman"/>
        <family val="1"/>
        <charset val="186"/>
      </rPr>
      <t>03 Veiklos prioritetas. Švietimo ir verslo bendrystė, plėtojanti ateities ekonomiką</t>
    </r>
    <r>
      <rPr>
        <sz val="12"/>
        <color theme="1"/>
        <rFont val="Times New Roman"/>
        <family val="1"/>
        <charset val="186"/>
      </rPr>
      <t xml:space="preserve">
Miesto pažanga neatsiejama nuo ekonomikos augimo, kurį lemia efektyvi švietimo sistema. Šių sričių sinergijos skatinimas yra vienas iš miesto plėtros prioritetų, kuris apims miesto infrastruktūrą ir aplinką kuriančius pokyčius. Mieste sukurta STEAM ugdymu paremta ateities inovatorių rengimo ekosistema. Panevėžio miestas yra numatęs tapti vienu stipriausiu Šiaurės Rytų Europos robotikos centru, visos Panevėžio regiono savivaldybės taip pat pasirinko robotiką ir automatizavimą kaip vieną iš 6 specializacijos krypčių. Miesto aplinka skatina kūrybiškumą ir tuo pačiu didina investicinį patrauklumą. Sudarytos galimybės žmonėms išnaudoti savo gebėjimus, nuolat tobulėti ir kurti darbinę karjerą didina patrauklumą gyventi ir kurti savo ateitį. Išvystytos tarptautinės jungtys, lyderystė, kuriant inovatyvią aplinką, bendradarbiavimas su kitomis savivaldybėmis užtikrina tvarų ateities miesto ekonomikos augimą.</t>
    </r>
  </si>
  <si>
    <t>2 grafikas.</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</si>
  <si>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</si>
  <si>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</si>
  <si>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</si>
  <si>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</si>
  <si>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</si>
  <si>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</si>
  <si>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</si>
  <si>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</si>
  <si>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</si>
  <si>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</si>
  <si>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</si>
  <si>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</si>
  <si>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</si>
  <si>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</si>
  <si>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</si>
  <si>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</si>
  <si>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</si>
  <si>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</si>
  <si>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Nėra duomenų</t>
  </si>
  <si>
    <t xml:space="preserve">Visų tipų apgyvendinimo įstaigose suteiktų nakvynių skaičius, tenkantis 1 tūkst. </t>
  </si>
  <si>
    <t>Vidutinė tikėtina gyvenimo trukmė</t>
  </si>
  <si>
    <t>Metai</t>
  </si>
  <si>
    <t>Didėjanti</t>
  </si>
  <si>
    <t>Nebuvo rinkimų</t>
  </si>
  <si>
    <t>Nevyriausybinių, bendruomeninių organizacijų Savivaldybei pateiktų projektų / paraiškų finansavimui gauti skaičius</t>
  </si>
  <si>
    <t>Proc. nuo visų absolventų</t>
  </si>
  <si>
    <t>2.2. Kitos ES lėšos, kurios neapskaitomos biudžete</t>
  </si>
  <si>
    <t>Įgyvendintų renginių rinkodaros priemonių skaičius</t>
  </si>
  <si>
    <t>Suorganizuotų lauko renginių skaičius</t>
  </si>
  <si>
    <t xml:space="preserve">Suorganizuotų etnokultūrinių renginių skaičius </t>
  </si>
  <si>
    <t xml:space="preserve">Iš dalies finansuotų mėgėjų meno kolektyvų veiklos projektų skaičius </t>
  </si>
  <si>
    <t xml:space="preserve">Mėgėjų meno kolektyvų dalyvių skaičius </t>
  </si>
  <si>
    <t>Finansuotų profesionalaus meno projektų dalis nuo viso finansuotų kultūros ir meno projektų skaičiaus</t>
  </si>
  <si>
    <t>Kultūros ir meno premijų nominacijų skaičius</t>
  </si>
  <si>
    <t xml:space="preserve">Kultūros ir meno stipendiją gavusių menininkų skaičius </t>
  </si>
  <si>
    <t xml:space="preserve">Pritrauktų rezidentų skaičius </t>
  </si>
  <si>
    <t xml:space="preserve">Įvykusių tarptautinių renginių skaičius </t>
  </si>
  <si>
    <t xml:space="preserve">Dalyvavimų tarptautiniuose renginiuose užsienyje skaičius </t>
  </si>
  <si>
    <t>Paslaugų kokybės pokytis pagal ekspertinį / anketinį vertinimą</t>
  </si>
  <si>
    <t>Industrinio / pramoninio turizmo produktų skaičius</t>
  </si>
  <si>
    <t>Turizmo paslaugų specialiųjų poreikių turintiems asmenims skaičius</t>
  </si>
  <si>
    <t>Vietinių ir tarptautinių renginių, kuriuose buvo reprezentuojama Panevėžio miesto turizmo sektoriaus pasiūla, skaičius</t>
  </si>
  <si>
    <t>Bendrų viešojo ir privataus sektoriaus turizmo produktų ar paslaugų, įgyvendintų projektų skaičius</t>
  </si>
  <si>
    <t>Naujų verslo turizmo paslaugų skaičius</t>
  </si>
  <si>
    <t>Finansuotų projektų, skatinančių, populiarinančių sportą, fizinį aktyvumą, skaičius</t>
  </si>
  <si>
    <t>R</t>
  </si>
  <si>
    <t xml:space="preserve">KULTŪROS IR MENO PROGRAMA (11)      </t>
  </si>
  <si>
    <t xml:space="preserve">Savivaldybės kultūros ir meno įstaigų paslaugas naudojančių lankytojų skaičiaus pokytis </t>
  </si>
  <si>
    <t xml:space="preserve">RINKODAROS PROGRAMA (08)      </t>
  </si>
  <si>
    <t>Auditorija Panevėžio plėtros agentūros interneto svetainėse</t>
  </si>
  <si>
    <t>Auditorija Panevėžio plėtros agentūros socialiniuose tinkluose</t>
  </si>
  <si>
    <t>Sukurtų turizmo produktų skaičius įveiklinant kultūros paveldo objektus, plėtojant muziejinę veiklą, naudojant regioninės kultūros potencialą ir pasitelkiant inovatyvias technologijas</t>
  </si>
  <si>
    <r>
      <rPr>
        <b/>
        <sz val="12"/>
        <color theme="1"/>
        <rFont val="Times New Roman"/>
        <family val="1"/>
        <charset val="186"/>
      </rPr>
      <t>01.01. Uždavinys.</t>
    </r>
    <r>
      <rPr>
        <sz val="12"/>
        <color theme="1"/>
        <rFont val="Times New Roman"/>
        <family val="1"/>
        <charset val="186"/>
      </rPr>
      <t xml:space="preserve">  Padidinti miesto turistinį patrauklumą</t>
    </r>
  </si>
  <si>
    <t>Užsienio delegacijų priėmimas ir nuolatinis bendradarbiavimo palaikymas</t>
  </si>
  <si>
    <t>Tarptautinių mainų projektų organizavimas</t>
  </si>
  <si>
    <t>Reprezentacinių suvenyrų bazės koordinavimas ir pildymas</t>
  </si>
  <si>
    <t>Metų Panevėžiečių rinkimai</t>
  </si>
  <si>
    <r>
      <rPr>
        <b/>
        <sz val="12"/>
        <color theme="1"/>
        <rFont val="Times New Roman"/>
        <family val="1"/>
        <charset val="186"/>
      </rPr>
      <t>02.01. Uždavinys.</t>
    </r>
    <r>
      <rPr>
        <sz val="12"/>
        <color theme="1"/>
        <rFont val="Times New Roman"/>
        <family val="1"/>
        <charset val="186"/>
      </rPr>
      <t xml:space="preserve">  Suformuoti miesto identitetą ir padidinti jo žinomumą</t>
    </r>
  </si>
  <si>
    <r>
      <rPr>
        <b/>
        <sz val="12"/>
        <color theme="1"/>
        <rFont val="Times New Roman"/>
        <family val="1"/>
        <charset val="186"/>
      </rPr>
      <t>02.02. Uždavinys.</t>
    </r>
    <r>
      <rPr>
        <sz val="12"/>
        <color theme="1"/>
        <rFont val="Times New Roman"/>
        <family val="1"/>
        <charset val="186"/>
      </rPr>
      <t xml:space="preserve"> Patobulinti viešąją komunikaciją</t>
    </r>
  </si>
  <si>
    <t xml:space="preserve">Nuolatiniai pranešimai spaudai, straipsniai </t>
  </si>
  <si>
    <r>
      <rPr>
        <b/>
        <sz val="12"/>
        <color theme="1"/>
        <rFont val="Times New Roman"/>
        <family val="1"/>
        <charset val="186"/>
      </rPr>
      <t>01.01. Uždavinys.</t>
    </r>
    <r>
      <rPr>
        <sz val="12"/>
        <color theme="1"/>
        <rFont val="Times New Roman"/>
        <family val="1"/>
        <charset val="186"/>
      </rPr>
      <t xml:space="preserve"> Padidinti miesto bendruomenės įtrauktį į kultūros kūrimą ir naudojimąsi kultūros produktais bei paslaugomis</t>
    </r>
  </si>
  <si>
    <r>
      <rPr>
        <b/>
        <sz val="12"/>
        <color theme="1"/>
        <rFont val="Times New Roman"/>
        <family val="1"/>
        <charset val="186"/>
      </rPr>
      <t xml:space="preserve">01.02. Uždavinys. </t>
    </r>
    <r>
      <rPr>
        <sz val="12"/>
        <color theme="1"/>
        <rFont val="Times New Roman"/>
        <family val="1"/>
        <charset val="186"/>
      </rPr>
      <t>Sudaryti palankias sąlygas profesionalaus meno ir kultūros vystymuisi</t>
    </r>
  </si>
  <si>
    <r>
      <rPr>
        <b/>
        <sz val="12"/>
        <color theme="1"/>
        <rFont val="Times New Roman"/>
        <family val="1"/>
        <charset val="186"/>
      </rPr>
      <t>01.03. Uždavinys.</t>
    </r>
    <r>
      <rPr>
        <sz val="12"/>
        <color theme="1"/>
        <rFont val="Times New Roman"/>
        <family val="1"/>
        <charset val="186"/>
      </rPr>
      <t xml:space="preserve"> Užtikrinti Panevėžio miesto savivaldybės kultūros įstaigų veiklos kokybės ir paslaugų prieinamumo gerinimą</t>
    </r>
  </si>
  <si>
    <t xml:space="preserve">INFORMACINĖS VISUOMENĖS PLĖTROS PROGRAMA (09)      </t>
  </si>
  <si>
    <t xml:space="preserve">SPORTO PROGRAMA (12)      </t>
  </si>
  <si>
    <r>
      <rPr>
        <b/>
        <sz val="12"/>
        <color theme="1"/>
        <rFont val="Times New Roman"/>
        <family val="1"/>
        <charset val="186"/>
      </rPr>
      <t>01.01. Uždavinys.</t>
    </r>
    <r>
      <rPr>
        <sz val="12"/>
        <color theme="1"/>
        <rFont val="Times New Roman"/>
        <family val="1"/>
        <charset val="186"/>
      </rPr>
      <t xml:space="preserve"> Užtikrinti kokybišką ir efektyvią sveikatos priežiūrą</t>
    </r>
  </si>
  <si>
    <t xml:space="preserve">PMSA pavaldžių sporto įstaigų, įdiegusių kokybės vadybos sistemas, skaičius  </t>
  </si>
  <si>
    <t xml:space="preserve">Futbolo vystymo programoje sportuojančių asmenų skaičius </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</si>
  <si>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</si>
  <si>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r>
      <rPr>
        <b/>
        <sz val="12"/>
        <color theme="1"/>
        <rFont val="Times New Roman"/>
        <family val="1"/>
        <charset val="186"/>
      </rPr>
      <t>01.02. Uždavinys.</t>
    </r>
    <r>
      <rPr>
        <sz val="12"/>
        <color theme="1"/>
        <rFont val="Times New Roman"/>
        <family val="1"/>
        <charset val="186"/>
      </rPr>
      <t xml:space="preserve"> Pagerinti aukšto meistriškumo sportininkų rengimo sąlygas </t>
    </r>
  </si>
  <si>
    <t xml:space="preserve">Aukšto meistriškumo sportininkų skaičius </t>
  </si>
  <si>
    <t xml:space="preserve">Savivaldybės skirtos premijos už pasiektus aukštus  sporto rezultatus, skaičius  </t>
  </si>
  <si>
    <t xml:space="preserve">Sporto organizacijų finansuotini projektai, turintys ilgalaikius planavimo dokumentus (planus, strategijas) </t>
  </si>
  <si>
    <t xml:space="preserve">ŠVIETIMO IR UGDYMO PROGRAMA (13)      </t>
  </si>
  <si>
    <t xml:space="preserve">VISUOMENĖS INICIATYVŲ SKATINIMO IR SAUGUMO UŽTIKRINIMO PROGRAMA (14)      </t>
  </si>
  <si>
    <t xml:space="preserve">SOCIALINĖS PARAMOS IR ĮGYVENDINIMO PROGRAMA (15)      </t>
  </si>
  <si>
    <t xml:space="preserve">MIESTO INFRASTRUKTŪROS OBJEKTŲ PLĖTROS, MODERNIZAVIMO IR PRIEŽIŪROS PROGRAMA (10)      </t>
  </si>
  <si>
    <t xml:space="preserve">SAVIVALDYBĖS VALDYMO PROGRAMA (01)      </t>
  </si>
  <si>
    <t xml:space="preserve">INVESTICIJŲ PROJEKTŲ PROGRAMA (02)      </t>
  </si>
  <si>
    <t xml:space="preserve">URBANISTINĖS PLĖTROS PROGRAMA (03)      </t>
  </si>
  <si>
    <t xml:space="preserve">APLINKOS APSAUGOS RĖMIMO PROGRAMA (04)      </t>
  </si>
  <si>
    <t xml:space="preserve">EKONOMINĖS PLĖTROS IR VERSLO SKATINIMO PROGRAMA (05)      </t>
  </si>
  <si>
    <t xml:space="preserve">SAVIVALDYBĖS TURTO VALDYMO PROGRAMA (06)      </t>
  </si>
  <si>
    <t xml:space="preserve">Veiklos rezultatų vertinimo rodiklis: Kritinis likvidumo rodiklis </t>
  </si>
  <si>
    <t xml:space="preserve">Ne mažiau kaip 0,8 </t>
  </si>
  <si>
    <t>Informacinių technologijų diegimo ir plėtros lygis (pacientų elektroninės registracijos sistema, įstaigos interneto svetainės išsamumas, darbuotojų darbo krūvio apskaita, įstaigos dalyvavimo elektroninėje sveikatos sistemoje mastas)</t>
  </si>
  <si>
    <t xml:space="preserve">95 proc. ASPĮ registracijų specializuotoms ambulatorinėms asmens sveikatos priežiūros paslaugoms gauti atliekama per IPR IS; 70 proc. ASPĮ registracijų pirminio lygio ambulatorinėms asmens sveikatos priežiūros paslaugoms gauti atliekama IPR IS </t>
  </si>
  <si>
    <t xml:space="preserve"> 95 proc. ASPĮ registracijų specializuotoms ambulatorinėms asmens sveikatos priežiūros paslaugoms gauti atliekama per IPR IS; 70 proc. ASPĮ registracijų pirminio lygio ambulatorinėms asmens sveikatos priežiūros paslaugoms gauti atliekama IPR IS </t>
  </si>
  <si>
    <t>Įstaigos sąnaudų valdymo išlaidoms dalis (ASPĮ sąnaudų valdymo išlaidoms dalis ne daugiau kaip...  proc. nuo visų ASPĮ sąnaudų)</t>
  </si>
  <si>
    <t>Įstaigoje taikomos kovos su korupcija priemonės, numatytos sveikatos apsaugos ministro tvirtinamoje Sveikatos priežiūros srities korupcijos prevencijos programoje</t>
  </si>
  <si>
    <t>ASPĮ įtraukta į Skaidrių asmens sveikatos priežiūros įstaigų sąrašą</t>
  </si>
  <si>
    <t xml:space="preserve"> ASPĮ įtraukta į Skaidrių asmens sveikatos priežiūros įstaigų sąrašą</t>
  </si>
  <si>
    <t>Įstaigos sąnaudų valdymo išlaidoms dalis (ASPĮ sąnaudų valdymo išlaidoms dalis ne daugiau kaip .... proc. nuo visų ASPĮ sąnaudų)</t>
  </si>
  <si>
    <t>Įstaigos sąnaudų valdymo išlaidoms dalis (ASPĮ sąnaudų valdymo išlaidoms dalis ne daugiau kaip ... proc. nuo visų ASPĮ sąnaudų)</t>
  </si>
  <si>
    <t xml:space="preserve">  bent 2 sutartys </t>
  </si>
  <si>
    <t>70 proc. ASPĮ registracijų pirminio lygio ambulatorinėms asmens sveikatos priežiūros paslaugoms gauti atliekama IPR IS</t>
  </si>
  <si>
    <t xml:space="preserve"> 70 proc. ASPĮ registracijų pirminio lygio ambulatorinėms asmens sveikatos priežiūros paslaugoms gauti atliekama IPR IS</t>
  </si>
  <si>
    <t xml:space="preserve">Proc. </t>
  </si>
  <si>
    <t xml:space="preserve">Profesionalaus meno ir kultūros renginių skaičiaus pokytis </t>
  </si>
  <si>
    <t>Įgyvendinti projektą „Stasio Eidrigevičiaus menų centro įkūrimas  modernizuojant  viešąją kultūros infrastruktūrą“</t>
  </si>
  <si>
    <t>02 Investicijų projektų programa</t>
  </si>
  <si>
    <t>03 Urbanistinės plėtros programa</t>
  </si>
  <si>
    <t>Savivaldybės tarybos rinkimuose dalyvavusio jaunimo skaičius, palyginti su visu rinkėjų skaičiumi</t>
  </si>
  <si>
    <t xml:space="preserve">Vnt. </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</si>
  <si>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</si>
  <si>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</si>
  <si>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</si>
  <si>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</si>
  <si>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</si>
  <si>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</si>
  <si>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</si>
  <si>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</si>
  <si>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</si>
  <si>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</si>
  <si>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</si>
  <si>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</si>
  <si>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</si>
  <si>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</si>
  <si>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</si>
  <si>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</si>
  <si>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</si>
  <si>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</si>
  <si>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</si>
  <si>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</si>
  <si>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</si>
  <si>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</si>
  <si>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</si>
  <si>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</si>
  <si>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</si>
  <si>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Įskaitinių eismo įvykių skaičius</t>
  </si>
  <si>
    <t>Veiklai pritaikytų kultūros paveldo objektų skaičius</t>
  </si>
  <si>
    <t>3.3. Didinti miesto verslo aplinkos konkurencingumą</t>
  </si>
  <si>
    <t>Eur</t>
  </si>
  <si>
    <t xml:space="preserve">Organizuotas Savivaldybės administracijos darbas </t>
  </si>
  <si>
    <t xml:space="preserve">01.01.01. Organizuotas Savivaldybės administracijos darbas </t>
  </si>
  <si>
    <t>Valstybės tarnautojų pareigybių skaičius</t>
  </si>
  <si>
    <t>Darbuotojų, dirbančių pagal darbo sutartis, pareigybių skaičius</t>
  </si>
  <si>
    <t>tūkst.Eur</t>
  </si>
  <si>
    <t xml:space="preserve">Savivaldybės administracijos darbuotojų kvalifikacijos kėlimas </t>
  </si>
  <si>
    <r>
      <rPr>
        <b/>
        <sz val="12"/>
        <color theme="1"/>
        <rFont val="Times New Roman"/>
        <family val="1"/>
        <charset val="186"/>
      </rPr>
      <t>01.01. Uždavinys.</t>
    </r>
    <r>
      <rPr>
        <sz val="12"/>
        <color theme="1"/>
        <rFont val="Times New Roman"/>
        <family val="1"/>
        <charset val="186"/>
      </rPr>
      <t xml:space="preserve">  </t>
    </r>
    <r>
      <rPr>
        <b/>
        <sz val="12"/>
        <color theme="1"/>
        <rFont val="Times New Roman"/>
        <family val="1"/>
        <charset val="186"/>
      </rPr>
      <t xml:space="preserve">Pagerinti Savivaldybės veiklos valdymą </t>
    </r>
  </si>
  <si>
    <t>Mero, jo politinio (asmeninio) pasitikėjmo tarnautojų pareigybių skaičius</t>
  </si>
  <si>
    <t>01.01.03. Užtikrintas Savivaldybės kontrolės ir audito tarnybos darbas</t>
  </si>
  <si>
    <t>Kontrolės ir audito tarnybos pareigybių skaičius</t>
  </si>
  <si>
    <t xml:space="preserve">01.01.04. Grąžintos ilgalaikės paskolos ir vykdyti finansiniai įsipareigojimai </t>
  </si>
  <si>
    <t xml:space="preserve">01.01.05. Savivaldybės biudžete numatytos lėšos, reikalingos palūkanoms ir kitoms su paskolomis susijusiomis išlaidoms padengti </t>
  </si>
  <si>
    <t>Finansinių įsipareigojimų vykdymas (paskolų ir palūkanų mokėjimas pagal grafiką, kitų finansinių įsipareigojimų vykdymas)</t>
  </si>
  <si>
    <t>01.01.07. Centralizuotas buhalterinės apskaitos įgyvendinimas</t>
  </si>
  <si>
    <t>Biudžetinių įstaigų, kuriose buhalterinė apskaita vykdoma centralizuotai, skaičius</t>
  </si>
  <si>
    <t xml:space="preserve">VISUOMENĖS SVEIKATOS RĖMIMO PROGRAMA (16)      </t>
  </si>
  <si>
    <t>01.01. Uždavinys. Užtikrinti kokybišką ir efektyvią sveikatos priežiūrą</t>
  </si>
  <si>
    <t>01.01.01. Užtikrinti kokybišką ir efektyvią sveikatos priežiūrą</t>
  </si>
  <si>
    <t xml:space="preserve">01.01.01. Visuomenės sveikatos biuro teikiamų paslaugų stiprinimas ir plėtra </t>
  </si>
  <si>
    <t>01.01.02. Visuomenės sveikatos rėmimo specialiosios programos  įgyvendinimas</t>
  </si>
  <si>
    <t xml:space="preserve">Švietimo įstaigų vidaus patalpų ir (ar) lauko infrastruktūros modernizavimas  </t>
  </si>
  <si>
    <t xml:space="preserve">01.01.02. Kultūros įstaigų veiklos modernizavimas (aktualinimas), siekiant didesnės gyventojų įtraukties  </t>
  </si>
  <si>
    <t xml:space="preserve">02.01.02. Sporto ir viešosios  aktyvaus laisvalaikio infrastruktūros  daugiafunkciškumo  plėtojimas ir pritaikymas nustatytiems kokybės standartams </t>
  </si>
  <si>
    <t xml:space="preserve">03.01.01. Kompleksinių paslaugų šeimoms ir vaikams teikimas </t>
  </si>
  <si>
    <t>03.01.02. Socialinių paslaugų integracijos bendruomenėje plėtra</t>
  </si>
  <si>
    <t>03.02.01. Socialinio būsto plėtra</t>
  </si>
  <si>
    <t>04.01.01. Gyventojų pilietiškumo ir sąmoningumo skatinimas</t>
  </si>
  <si>
    <t>05.01.01. Dviračių trąsų, pėsčiųjų takų mieste ir jo prieigose įrengimas ir atnaujinimas užtikrinant tęstinumą bei junglumą</t>
  </si>
  <si>
    <t>05.03.01. Intelektinių elektroninių  priemonių diegimas viešajame transporte</t>
  </si>
  <si>
    <t xml:space="preserve">06.01.01. Miesto apšvietimo sistemų modernizavimas ir efektyvumo didinimas </t>
  </si>
  <si>
    <t>06.02.01. Šalinamų sąvartyne komunalinių atliekų kiekio mažinimas</t>
  </si>
  <si>
    <t xml:space="preserve">07.01.01. Paviršinių nuotekų surinkimo  ir valymo sistemos (tinklų, įrenginių) modernizavimas ir plėtra </t>
  </si>
  <si>
    <t>07.01.02. Miesto vietinės reikšmės kelių ir gatvių infrastruktūros atnaujinimas ir plėtra</t>
  </si>
  <si>
    <t xml:space="preserve">08.01.01. Švietimo įstaigų vidaus patalpų ir (ar) lauko infrastruktūros modernizavimas  </t>
  </si>
  <si>
    <t>09.01.01. Reguliarus metodiškai pagrįstas verslo aplinkos vertinimas ir kylančių verslo problemų, įtraukiant verslo atstovus sprendimas</t>
  </si>
  <si>
    <t xml:space="preserve">10.01.01. Viešųjų ir administracinių paslaugų teikimo elektroniniu būdu plėtra </t>
  </si>
  <si>
    <t>01.01. Uždavinys.  Paskatinti aukštojo mokslo ir profesinio mokymo įstaigų teikiamų paslaugų atitiktį trumpalaikėms ir ilgalaikėms darbo rinkos poreikių prognozėms</t>
  </si>
  <si>
    <t>Pirmą kartą po studijų baigimo pagal specialybę įsidarbinę Panevėžio profesinio rengimo centro, Panevėžio kolegijos ir KTU fakulteto absolventai</t>
  </si>
  <si>
    <t>01.01.01. 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</si>
  <si>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t>
  </si>
  <si>
    <t>01.02. Uždavinys.  Sudaryti mokymosi visą gyvenimą galimybes atsižvelgiant į trumpalaikes ir ilgalaikes darbo rinkos poreikių prognozes</t>
  </si>
  <si>
    <t>01.02.01. Gyventojų perkvalifikavimo sistemos pritaikymas ir įgyvendinimas pagal miesto ekonominės specializacijos poreikius</t>
  </si>
  <si>
    <t>Gyventojų perkvalifikavimo sistemos pritaikymo priemonių skaičius</t>
  </si>
  <si>
    <t>Parengtų ilgalaikių miesto darbo rinkos poreikių prognozių skaičius</t>
  </si>
  <si>
    <t xml:space="preserve">01.03. Uždavinys.  Pritraukti kvalifikuotą darbo jėgą </t>
  </si>
  <si>
    <t>01.03.01. Karjeros Panevėžio mieste privalumų rinkodaros vykdymas tikslinėse auditorijose</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</si>
  <si>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</si>
  <si>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</si>
  <si>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</si>
  <si>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</si>
  <si>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02.01. Uždavinys.  Sudaryti palankias sąlygas verslo įkūrimui</t>
  </si>
  <si>
    <t>02.01.01. Paslaugų sistemos asmenims, norintiems pradėti įkurti verslą, sukūrimas ir įgyvendinimas</t>
  </si>
  <si>
    <t>Suteiktų konsultacijų skaičius</t>
  </si>
  <si>
    <t>Paslaugos gavėjų skaičius</t>
  </si>
  <si>
    <t>Val. / metus</t>
  </si>
  <si>
    <t>02.01.02. Finansinių paskatų verslo įkūrimui sukūrimas ir įgyvendinimas</t>
  </si>
  <si>
    <t>Paskatomis pasinaudojusių verslo subjektų skaičius</t>
  </si>
  <si>
    <t>02.02. Uždavinys.  Sudaryti palankias sąlygas verslo plėtrai ir investicijų pritraukimui</t>
  </si>
  <si>
    <t>02.02.01. Pažangios pramonės ir paslaugų sektorių plėtrai reikalingos infrastruktūros ir įrangos plėtra</t>
  </si>
  <si>
    <t>Įgyvendintų projektų skaičius</t>
  </si>
  <si>
    <t>Panevėžio LEZ / Pramonės parko plėtros priemonės</t>
  </si>
  <si>
    <t>02.02.02. Reguliarus metodiškai pagrįstas verslo aplinkos vertinimas ir kylančių verslo aplinkos problemų įtraukiant verslo atstovus sprendimas</t>
  </si>
  <si>
    <t>Atliktų verslo aplinkos įvertinimų skaičius</t>
  </si>
  <si>
    <t>Iš dalies finansuotų projektų skaičius</t>
  </si>
  <si>
    <t>02.02.03. Koordinuotų investuotojų pritraukimo ir aptarnavimo iniciatyvų įgyvendinimas</t>
  </si>
  <si>
    <t>Užsienio investuotojų pritraukimo ir aptarnavimo priemonių skaičius</t>
  </si>
  <si>
    <t>02.02.04. Viešųjų paslaugų teikimo finansinis užtikrinimas</t>
  </si>
  <si>
    <t>Kompensuotų nuostolių dydis (bendrovių paslaugų teikimo mastui ir kainoms išlaikyti), kurių akcininkė yra Panevėžio miesto savivaldybė</t>
  </si>
  <si>
    <t>Tūkst. Eur</t>
  </si>
  <si>
    <t>02.03. Uždavinys.  Paskatinti pažangių technologinių sprendimų kūrimą ir diegimą versle</t>
  </si>
  <si>
    <t>02.03.01. Informacijos verslui apie pažangių technologinių sprendimų teikiamas galimybes teikimas</t>
  </si>
  <si>
    <t>Subjektų, pasinaudojusių informacinėmis paslaugomis, skaičius</t>
  </si>
  <si>
    <t>Trumpų vertės grandinių skatinimo priemonių skaičius</t>
  </si>
  <si>
    <t>02.03.02. Inovacinių (technologinių, skaitmeninių) sprendimų ir (arba) auditų atlikimo įmonėse skatinimas</t>
  </si>
  <si>
    <t>Inovatyviausios metų įmonės prizas</t>
  </si>
  <si>
    <t>02.04.01. Mokslo ir verslo bendradarbiavimo iniciatyvų, nukreiptų į aukštos pridėtinės vertės produktų ir paslaugų kūrimą ir vystymą, rėmimas</t>
  </si>
  <si>
    <t>Suorganizuoti investuotojų / ekonomikos forumai</t>
  </si>
  <si>
    <t>SVV įmonėms išpirktas parodoms skirtas plotas</t>
  </si>
  <si>
    <t>Sukurta atviros prieigos laboratorijų tinklo veikimo sistema</t>
  </si>
  <si>
    <t>Įmonių, dalyvaujančių MTPI programose, skaičius</t>
  </si>
  <si>
    <t>02.05.01. Naujų skaitmeninių technologijų įmonių pritraukimas išbandyti jų produktus ir paslaugas mieste</t>
  </si>
  <si>
    <t xml:space="preserve">02.04. Uždavinys.  Sukurti patrauklią aplinką naujų skaitmeninių technologijų bandymui mieste </t>
  </si>
  <si>
    <t>Iniciatyvų naujų skaitmeninių technologijų įmonėms pritraukti išbandyti jų produktus ir paslaugas skaičius</t>
  </si>
  <si>
    <t>Teisinio reguliavimo sistemos pritaikymo ir teisinių kliūčių sumažinimo iniciatyvų skaičius</t>
  </si>
  <si>
    <t>01.01.01. Dviračių trasų, pėsčiųjų takų mieste ir jo prieigose įrengimas, atnaujinimas užtikrinant tęstinumą bei junglumą</t>
  </si>
  <si>
    <r>
      <rPr>
        <b/>
        <sz val="12"/>
        <color theme="1"/>
        <rFont val="Times New Roman"/>
        <family val="1"/>
        <charset val="186"/>
      </rPr>
      <t>01.01. Uždavinys.</t>
    </r>
    <r>
      <rPr>
        <sz val="12"/>
        <color theme="1"/>
        <rFont val="Times New Roman"/>
        <family val="1"/>
        <charset val="186"/>
      </rPr>
      <t xml:space="preserve">  Paskatinti netaršaus mikrotransporto (paspirtukai, dviračiai, riedžiai ir kt.) infrastruktūros plėtrą</t>
    </r>
  </si>
  <si>
    <t>Km</t>
  </si>
  <si>
    <t>Naujų įrengtų dviračių ir pėsčiųjų takų ilgis</t>
  </si>
  <si>
    <t>Atnaujintų dviračių ir pėsčiųjų takų ilgis</t>
  </si>
  <si>
    <t>Modernizuotų šviesoforinių sankryžų skaičius</t>
  </si>
  <si>
    <t>01.02.01. Sankryžų ir perėjų įrengimas, modernizavimas ir saugaus eismo užtikrinimas</t>
  </si>
  <si>
    <t>Naujų įrengtų išmaniųjų (reaguojant į srautą ir keičiant signalus) perėjų skaičius</t>
  </si>
  <si>
    <t xml:space="preserve">Modernizuotos, įdiegiant inžinerines eismo saugos priemones, nereguliuojamos pėsčiųjų perėjos </t>
  </si>
  <si>
    <t>Juodųjų dėmių skaičius Panevėžio mieste</t>
  </si>
  <si>
    <t>01.02.02. Eismo intensyvumo miesto centre ir gyvenamuosiuose kvartaluose mažinimas</t>
  </si>
  <si>
    <t>Bendras gatvių ilgis, kuriose pritaikytos tranzitą ribojančios priemonės</t>
  </si>
  <si>
    <t>Naujai įrengtų automobilių stovėjimo aikštelių</t>
  </si>
  <si>
    <t>Įrengtas Šiaurinis apvažiavimas</t>
  </si>
  <si>
    <t>Parengtas gatvių parametrų auditas ir transporto pralaidumo Panevėžio mieste studija</t>
  </si>
  <si>
    <t>Mažos taršos zonų skaičius</t>
  </si>
  <si>
    <t>01.03.01. Elektromobilių viešųjų įkrovimo prieigų tinklo plėtra</t>
  </si>
  <si>
    <t>Elektromobilių viešųjų įkrovimo prieigų skaičius</t>
  </si>
  <si>
    <t>Proc. / metus</t>
  </si>
  <si>
    <t>Keleivių pasitenkinimas viešojo transporto paslaugomis</t>
  </si>
  <si>
    <t xml:space="preserve">Keleivių naudojimasis viešojo transporto paslaugomis  </t>
  </si>
  <si>
    <t xml:space="preserve">01.05.01. Naujos autobusų stoties įrengimas ir prieigų sutvarkymas </t>
  </si>
  <si>
    <t>Įrengta nauja autobusų stotis ir sutvarkytos prieigos</t>
  </si>
  <si>
    <t>01.05.02. „Rail Baltica“ transporto mazgo integravimas į Panevėžio miesto transporto tinklą</t>
  </si>
  <si>
    <t>Naujų maršrutų skaičius</t>
  </si>
  <si>
    <t xml:space="preserve">02.01. Uždavinys. Paskatinti energijos taupymą, atsinaujinančių ir alternatyvių energijos išteklių naudojimą </t>
  </si>
  <si>
    <t>Savivaldybės darnios energetikos plėtros pažanga</t>
  </si>
  <si>
    <t>Vieta šalies mastu</t>
  </si>
  <si>
    <t>Daugiabučių namų modernizavimo skatinimas ir plėtra, taikant kompleksines energetinio efektyvumo didinimo priemones</t>
  </si>
  <si>
    <r>
      <t>m</t>
    </r>
    <r>
      <rPr>
        <vertAlign val="superscript"/>
        <sz val="12"/>
        <color theme="1"/>
        <rFont val="Times New Roman"/>
        <family val="1"/>
        <charset val="186"/>
      </rPr>
      <t>2</t>
    </r>
  </si>
  <si>
    <t>Kompleksiškai renovuotų / modernizuotų daugiabučių namų skaičius</t>
  </si>
  <si>
    <t>02.01.02. Atsinaujinančių išteklių energijos naudojimo plėtros plano  parengimas ir įgyvendinimas</t>
  </si>
  <si>
    <t>Parengtas atsinaujinančių išteklių energijos naudojimo plėtros planas</t>
  </si>
  <si>
    <t>Įgyvendintas atsinaujinančių išteklių energijos naudojimo plėtros planas</t>
  </si>
  <si>
    <t>2.2.1</t>
  </si>
  <si>
    <t>02.01.03. Savivaldybės viešųjų pastatų bei miesto įmonių / organizacijų modernizavimas, taikant energijos išteklių panaudojimo efektyvumo didinimo priemones</t>
  </si>
  <si>
    <t>Modernizuotų viešųjų pastatų skaičius</t>
  </si>
  <si>
    <t>02.01.04. Namų ūkių (būstų) šildymo įrenginių inventorizavimas ir vartotojų sąmoningumo didinimas</t>
  </si>
  <si>
    <t>Atlikta namų ūkių (būstų) šildymo įrenginių inventorizacija</t>
  </si>
  <si>
    <t>Suformuotų miesto erdvių skaičius</t>
  </si>
  <si>
    <t>02.02.01. Dalyvaujamojo biudžeto modelio taikymas</t>
  </si>
  <si>
    <t>02.02.02. Miesto viešųjų erdvių atnaujinimas, priežiūra</t>
  </si>
  <si>
    <t>Valomos gatvės</t>
  </si>
  <si>
    <t>Valomi šaligatviai</t>
  </si>
  <si>
    <t>Prižiūrimi ir atnaujinami miesto gėlynai</t>
  </si>
  <si>
    <r>
      <t>m</t>
    </r>
    <r>
      <rPr>
        <vertAlign val="superscript"/>
        <sz val="12"/>
        <rFont val="Times New Roman"/>
        <family val="1"/>
        <charset val="186"/>
      </rPr>
      <t>2</t>
    </r>
  </si>
  <si>
    <t>Sodinamos gėlės ir dekoratyviniai augalai</t>
  </si>
  <si>
    <r>
      <t>tūkst. m</t>
    </r>
    <r>
      <rPr>
        <vertAlign val="superscript"/>
        <sz val="12"/>
        <rFont val="Times New Roman"/>
        <family val="1"/>
        <charset val="186"/>
      </rPr>
      <t>2</t>
    </r>
  </si>
  <si>
    <t>02.02.03. Viešųjų erdvių ir poilsio zonų infrastruktūros objektų atnaujinimas, remontas ir priežiūra, rinkliava už transporto stovėjimą, miesto puošimas švenčių proga</t>
  </si>
  <si>
    <t>Prižiūrima miesto fontanų</t>
  </si>
  <si>
    <t>Prižiūrima miesto paplūdimių</t>
  </si>
  <si>
    <t xml:space="preserve">Prižiūrimos miesto užtvankos </t>
  </si>
  <si>
    <t xml:space="preserve">Prižiūrima vaikų žaidimo aikštelių        </t>
  </si>
  <si>
    <t>Vaizdo stebėjimo kameros</t>
  </si>
  <si>
    <t>Renkama rinkliava (parkomatai)</t>
  </si>
  <si>
    <t>03.01.01. Miesto vietinės reikšmės kelių ir gatvių infrastruktūros atnaujinimas ir plėtra</t>
  </si>
  <si>
    <t>03.01.02. Miesto gatvių ir viešųjų erdvių apšvietimo tinklų eksploatavimas, įrengimas, rekonstrukcija ir remontas, viešųjų erdvių ir gatvių apšvietimas, naujų abonentų prijungimas</t>
  </si>
  <si>
    <t>Eksploatuojama šviestuvų</t>
  </si>
  <si>
    <t>Įrengta, rekonstruota švietimo tinklų</t>
  </si>
  <si>
    <t xml:space="preserve">03.01.03. Žvyruotų gatvių dulkėtumo mažinimas   </t>
  </si>
  <si>
    <t>Žvyruotų gatvių, kuriose sumažintas dulkėtumas, ilgis</t>
  </si>
  <si>
    <t>03.01.04. Esamų tiltų ir kitos infrastruktūros remontas ir rekonstrukcija</t>
  </si>
  <si>
    <t>Atliktų tiltų ir kitos infrastruktūros  remonto ar rekonstrukcijos skaičius</t>
  </si>
  <si>
    <t>03.01.05. Daugiabučių gyvenamųjų namų teritorijų infrastruktūros atnaujinimas ir plėtra</t>
  </si>
  <si>
    <t>Atnaujintų šaligatvių skaičius</t>
  </si>
  <si>
    <t>Įrengtų, atnaujintų vaikų žaidimų aikštelių skaičius</t>
  </si>
  <si>
    <t>03.01.06. Organizuoti kapinių priežiūrą, vienišų žmonių laidojimą</t>
  </si>
  <si>
    <t>Vykdomas kapinių atnaujinimas ir  priežiūra</t>
  </si>
  <si>
    <t>Panevėžio miesto savivaldybės teritorijoje mirusių žmonių palaikų vežimo ir laikymo paslaugos</t>
  </si>
  <si>
    <t>Palaidota vienišų ir neatpažintų žmonių palaikų</t>
  </si>
  <si>
    <t>03.02. Uždavinys. Savivaldybei priklausančius statinius rekonstruoti, atnaujinti, modernizuoti, remontuoti, apdrausti ir plėtoti</t>
  </si>
  <si>
    <t>03.02.01. Gedimų, įvykusių Savivaldybei priklausančiuose statiniuose, likvidavimas, statinių nugriovimas</t>
  </si>
  <si>
    <t>Likviduota gedimų</t>
  </si>
  <si>
    <t>03.02.02. Užsakovo funkcijų vykdymas</t>
  </si>
  <si>
    <t>Apdrausti statybos techniniai prižiūrėtojai</t>
  </si>
  <si>
    <t>Išimta statybą leidžiančių dokumentų</t>
  </si>
  <si>
    <t>03.02.03. Turto, sukurto įgyvendinant projektus finansuojamus iš ES lėšų, draudimas</t>
  </si>
  <si>
    <t>Apdrausti viešosios paskirties pastatai</t>
  </si>
  <si>
    <t>03.02.04. Savivaldybei priklausančių pastatų ir inžinerinių statinių rekonstravimas, atnaujinimas (modernizavimas)  ir remontas</t>
  </si>
  <si>
    <t>Sankryžų ir perėjų įrengimas, modernizavimas ir saugaus eismo užtikrinimas</t>
  </si>
  <si>
    <t>Eismo intensyvumo miesto centre ir gyvenamuosiuose kvartaluose mažinimas</t>
  </si>
  <si>
    <t>Elektromobilių viešųjų įkrovimo prieigų tinklo plėtra</t>
  </si>
  <si>
    <t>01.04.01. Viešojo transporto maršrutinio tinklo optimizavimas</t>
  </si>
  <si>
    <t>Atliktas viešojo transporto maršrutinio tinklo optimizavimas</t>
  </si>
  <si>
    <t>Viešojo transporto maršrutinio tinklo optimizavimas</t>
  </si>
  <si>
    <t>01.01.01. Kultūros renginių rinkodaros priemonių įgyvendinimas</t>
  </si>
  <si>
    <t>01.01.02. Sąlygų miesto gyventojams dalyvauti kultūros ir meno veikloje, ugdyti kūrybiškumą ir plėsti meninę veiklą sudarymas</t>
  </si>
  <si>
    <t>01.01.03. Tradicinių ir unikalių (inovatyvių) kultūros projektų rėmimas</t>
  </si>
  <si>
    <t>Iš dalies finansuotų kultūros ir meno projektų skaičius per metus</t>
  </si>
  <si>
    <t>Kofinansuotų kultūros ir meno projektų skaičius per metus</t>
  </si>
  <si>
    <t>Finansuotų įvairių renginių skaičius</t>
  </si>
  <si>
    <t>01.01.04. Panevėžio Elenos Mezginaitės viešosios bibliotekos veiklos plėtra</t>
  </si>
  <si>
    <t xml:space="preserve">Dokumentų išduotis </t>
  </si>
  <si>
    <t xml:space="preserve">Bibliotekos lankytojų skaičius </t>
  </si>
  <si>
    <t xml:space="preserve">Suorganizuotų renginių skaičius </t>
  </si>
  <si>
    <t>Asm.  / metus</t>
  </si>
  <si>
    <t xml:space="preserve">Renginių lankytojų skaičius </t>
  </si>
  <si>
    <t xml:space="preserve">Pravestų edukacinių programų skaičius </t>
  </si>
  <si>
    <t xml:space="preserve">Edukacinių programų dalyvių skaičius </t>
  </si>
  <si>
    <t>01.01.05. Panevėžio kraštotyros muziejaus veiklos plėtra</t>
  </si>
  <si>
    <t xml:space="preserve">Muziejaus lankytojų skaičius </t>
  </si>
  <si>
    <t xml:space="preserve">Edukacinių programų lankytojų skaičius </t>
  </si>
  <si>
    <t xml:space="preserve">Įsigytų meno kūrinių skaičius </t>
  </si>
  <si>
    <t>01.01.06. Panevėžio miesto dailės galerijos veiklos plėtra</t>
  </si>
  <si>
    <t xml:space="preserve">Parodų lankytojų skaičius  </t>
  </si>
  <si>
    <t>Įvykusių tarptautinių renginių skaičius per metus</t>
  </si>
  <si>
    <t xml:space="preserve">Parodų skaičius </t>
  </si>
  <si>
    <t xml:space="preserve">Naujų parengtų edukacinių programų skaičius </t>
  </si>
  <si>
    <t>01.01.07. Stasio Eidrigevičiaus menų centro veiklos plėtra</t>
  </si>
  <si>
    <t>Stasio Eidrigevičiaus vardo ir SEMC viešinimo renginių skaičius</t>
  </si>
  <si>
    <t xml:space="preserve">Parengtų Stasio Eidrigevičiaus meno kūrinių aprašų skaičius </t>
  </si>
  <si>
    <t>Profesionalių menininkų vizualaus meno parodų skaičius</t>
  </si>
  <si>
    <t>Renginių lankytojų skaičius (be lauko renginių)</t>
  </si>
  <si>
    <t xml:space="preserve">Mėgėjų meno kolektyvų skaičius </t>
  </si>
  <si>
    <t>Pravestų edukacinių programų skaičius</t>
  </si>
  <si>
    <t xml:space="preserve">Edukacinių programų  dalyvių skaičius </t>
  </si>
  <si>
    <t>Kino renginių skaičius</t>
  </si>
  <si>
    <t>01.01.09. Kino centro „Garsas“ veiklos plėtra</t>
  </si>
  <si>
    <t xml:space="preserve">Edukacinių programų skaičius </t>
  </si>
  <si>
    <t xml:space="preserve">Nekomercinio kino rodymas </t>
  </si>
  <si>
    <t xml:space="preserve">Žiūrovų (lankytojų) skaičius </t>
  </si>
  <si>
    <t xml:space="preserve">Suorganizuotų lauko renginių skaičius </t>
  </si>
  <si>
    <t xml:space="preserve">Programų dalyvių skaičiaus pokytis </t>
  </si>
  <si>
    <t>01.02.01. Profesionalaus meno skatinimas ir plėtra</t>
  </si>
  <si>
    <t xml:space="preserve">01.02.02. Meno rezidencijų kūrimas </t>
  </si>
  <si>
    <t>01.02.03. Teatro „Menas“ veiklos plėtra</t>
  </si>
  <si>
    <t xml:space="preserve">Spektaklių skaičius </t>
  </si>
  <si>
    <t xml:space="preserve">Premjerų skaičius </t>
  </si>
  <si>
    <t xml:space="preserve">Žiūrovų (lankytojų) skaičius  </t>
  </si>
  <si>
    <t>01.02.04. Lėlių vežimo teatro veiklos plėtra</t>
  </si>
  <si>
    <t>Įvykusių tarptautinių renginių skaičius</t>
  </si>
  <si>
    <t>01.02.05. Muzikinio teatro veiklos plėtra</t>
  </si>
  <si>
    <t>Spektaklių skaičius</t>
  </si>
  <si>
    <t>Koncertų skaičius</t>
  </si>
  <si>
    <t xml:space="preserve">Naujų parengtų koncertinių programų skaičius </t>
  </si>
  <si>
    <t>01.03.02. Kultūros sektoriaus tarptautiškumą stiprinančių veiklų skatinimas ir plėtra</t>
  </si>
  <si>
    <t>01.03.03. Panevėžio miesto kultūros ir meno įstaigų tinklo optimizavimas</t>
  </si>
  <si>
    <r>
      <rPr>
        <b/>
        <sz val="12"/>
        <color theme="1"/>
        <rFont val="Times New Roman"/>
        <family val="1"/>
        <charset val="186"/>
      </rPr>
      <t>01.01. Uždavinys.</t>
    </r>
    <r>
      <rPr>
        <sz val="12"/>
        <color theme="1"/>
        <rFont val="Times New Roman"/>
        <family val="1"/>
        <charset val="186"/>
      </rPr>
      <t xml:space="preserve"> Pagerinti švietimo paslaugų kokybę </t>
    </r>
  </si>
  <si>
    <t xml:space="preserve">Aukštos kvalifikacijos mokytojų dalis  </t>
  </si>
  <si>
    <t>Koef.</t>
  </si>
  <si>
    <t xml:space="preserve">01.01.01. Ikimokyklinių ugdymo mokyklų aplinkos išlaikymas ir programų įgyvendinimas </t>
  </si>
  <si>
    <t>Priešmokyklinio ugdymo grupes lankančių vaikų skaičius</t>
  </si>
  <si>
    <t>Pedagogų skaičius</t>
  </si>
  <si>
    <t xml:space="preserve">01.01.02. Privačių darželių ugdymo programų įgyvendinimo užtikrinimas </t>
  </si>
  <si>
    <t xml:space="preserve">Privačių darželių skaičius </t>
  </si>
  <si>
    <t xml:space="preserve">01.01.03. Bendrojo ugdymo mokyklų išlaikymas ir programų įgyvendinimas </t>
  </si>
  <si>
    <t>Bendrojo ugdymo mokyklose besimokančių mokinių skaičius</t>
  </si>
  <si>
    <t>Bendrojo ugdymo mokyklose dirbančių pedagogų skaičius</t>
  </si>
  <si>
    <t>Parengta ir įgyvendinama mokytojų skaitmeninių kompetencijų plėtojimo programa</t>
  </si>
  <si>
    <t>Parengtas ir įgyvendinamas savivaldybės veiksmų ir priemonių planas, skirtas pasiruošti atnaujintų BP diegimui</t>
  </si>
  <si>
    <t>Mokytojų, dalyvavusių profesinių ir dalykinių kompetencijų tobulinimo mokymuose pagal atnaujintų BP reikalavimus, dalis</t>
  </si>
  <si>
    <t>Pedagogų perkvalifikavimo programos plėtojimas ir įgyvendinimas (pedagogų, įgijusių gretutinę specialybę, dalis)</t>
  </si>
  <si>
    <t xml:space="preserve">01.01.04. K. Paltaroko gimnazijos ugdymo programų įgyvendinimas </t>
  </si>
  <si>
    <t>01.01.05. Neformaliojo ugdymo dermės užtikrinimas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</si>
  <si>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</si>
  <si>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</si>
  <si>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</si>
  <si>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</si>
  <si>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Vykdomų NVŠ ir FŠPU (išskyrus ikimokyklinį ugdymą) programų, atliepiančių miesto prioritetus, dalis</t>
  </si>
  <si>
    <t xml:space="preserve">Vaikų, lankančių neformaliojo ugdymo programas, kurios atliepia miesto prioritetus, dalis </t>
  </si>
  <si>
    <t>Įvertintų neformaliojo švietimo mokyklų skaičius</t>
  </si>
  <si>
    <r>
      <rPr>
        <b/>
        <sz val="12"/>
        <color theme="1"/>
        <rFont val="Times New Roman"/>
        <family val="1"/>
        <charset val="186"/>
      </rPr>
      <t>01.02. Uždavinys.</t>
    </r>
    <r>
      <rPr>
        <sz val="12"/>
        <color theme="1"/>
        <rFont val="Times New Roman"/>
        <family val="1"/>
        <charset val="186"/>
      </rPr>
      <t xml:space="preserve"> Užtikrinti sveiką, saugią emocinę ir fizinę aplinką  švietimo  įstaigose </t>
    </r>
  </si>
  <si>
    <t xml:space="preserve">01.02.01. Švietimo, kultūros, sporto ir kitų renginių bei projektų įgyvendinimas </t>
  </si>
  <si>
    <t>Paskatų sistemos švietimo įstaigoms įgyvendinti sveiką, saugią emocinę ir fizinę aplinką kuriančius projektus sukūrimas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</si>
  <si>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</si>
  <si>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</si>
  <si>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</si>
  <si>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</si>
  <si>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</si>
  <si>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</si>
  <si>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</si>
  <si>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</si>
  <si>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</si>
  <si>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Motyvuotų ir gabių mokinių papildomo mokymo projektų finansavimas (projektuose dalyvaujančių mokinių skaičius)</t>
  </si>
  <si>
    <t>Švietimo įstaigų turtui apdrausti (apdraustų ikimokyklinio ugdymo įstaigų skaičius)</t>
  </si>
  <si>
    <t>Mokymosi visą gyvenimą programų, susijusių su STEAM kompetencijų ugdymu ir technologijų taikymu, kūrimas ir įgyvendinimas (dalyvių skaičius)</t>
  </si>
  <si>
    <t>Finansuotų neformaliojo suaugusiųjų švietimo ir tęstinio mokymosi programų skaičius</t>
  </si>
  <si>
    <t>Sukurtos ir įgyvendinamos rekomendacijos įtraukiojo ugdymo  įgyvendinimui miesto mokyklose</t>
  </si>
  <si>
    <t>01.03. Uždavinys. Užtikrinti STEAM srities dalykų programų įgyvendinimą ir plėtrą</t>
  </si>
  <si>
    <t>01.03.01. Švietimo centro veikla</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</si>
  <si>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</si>
  <si>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</si>
  <si>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</si>
  <si>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</si>
  <si>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</si>
  <si>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</si>
  <si>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02.01. Uždavinys. Paskatinti aukštojo mokslo ir profesinio mokymo įstaigų teikiamų paslaugų atitiktį trumpalaikėms ir ilgalaikėms darbo rinkos poreikių prognozėms</t>
  </si>
  <si>
    <t>Universitetų ir kolegijų studentų skaičius, tenkantis 1 tūkst. gyventojų</t>
  </si>
  <si>
    <t>Profesinio mokymo įstaigų mokinių skaičius, tenkantis 1 tūkst. gyventojų</t>
  </si>
  <si>
    <t xml:space="preserve">02.01.01. Kryptingos profesinio orientavimo sistemos bendradarbiaujant Panevėžio miesto bendrojo ugdymo, profesinio mokymo ir aukštojo mokslo įstaigoms bei verslo įmonėms sukūrimas ir įgyvendinimas </t>
  </si>
  <si>
    <t>Naujų miesto lygmens profesinio orientavimo priemonių skaičius</t>
  </si>
  <si>
    <t>01.01. Uždavinys. Užtikrinti kokybišką ir efektyvią socialinę paramą bendruomenėje</t>
  </si>
  <si>
    <t>01.01.01. Išmokų, kompensacijų ir socialinės paramos mokiniams skyrimas ir mokėjimas iš valstybės biudžeto lėšų</t>
  </si>
  <si>
    <t>Gavėjų skaičius</t>
  </si>
  <si>
    <t>01.01.02. Pašalpų ir kompensacijų skyrimas ir mokėjimas iš savivaldybės biudžeto lėšų</t>
  </si>
  <si>
    <t>Socialinių paslaugų gavėjų skaičius</t>
  </si>
  <si>
    <t>01.01.05. Paslaugų teikimas Panevėžio atvirame jaunimo centre</t>
  </si>
  <si>
    <t>Paslaugų gavėjų skaičius</t>
  </si>
  <si>
    <t>01.01.06. Paslaugų teikimas Panevėžio socialinių paslaugų centre</t>
  </si>
  <si>
    <t>01.01.07. Glaudus bendradarbiavimas su NVO skatinant jų įtrauktį teikti socialines paslaugas ir plėsti teikiamų socialinių paslaugų spektrą</t>
  </si>
  <si>
    <t>NVO teikiamų socialinių paslaugų dalis nuo Socialinių paslaugų kataloge nurodytų paslaugų skaičiaus</t>
  </si>
  <si>
    <t>Iš NVO perkamų socialinių paslaugų skaičius</t>
  </si>
  <si>
    <t>01.01.08. Kompleksinių paslaugų šeimoms ir vaikams teikimas</t>
  </si>
  <si>
    <t>Šeimų ir vaikų, gavusių kompleksines paslaugas, skaičius</t>
  </si>
  <si>
    <t>Įkurtas kompleksinių paslaugų centras vaikams su negalia ir jų šeimos nariams</t>
  </si>
  <si>
    <t>01.01.09. Šeimoje ir bendruomenėje teikiamų paslaugų infrastruktūros plėtra</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</si>
  <si>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</si>
  <si>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</si>
  <si>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</si>
  <si>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</si>
  <si>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01.01.11. 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</si>
  <si>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</si>
  <si>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</si>
  <si>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01.02. Uždavinys. Vystyti socialinės paramos individualizuoto kompleksiškumo teikimo modelį</t>
  </si>
  <si>
    <t xml:space="preserve">Asmenų, patiriančių socialinės rizikos veiksnius, skaičius </t>
  </si>
  <si>
    <t>Asmenų, parengtų integruotis į darbo rinką, skaičius</t>
  </si>
  <si>
    <t>01.02.01. Kompleksinės ir individualizuotos socialinės paramos teikimo, derinant finansinę paramą, socialines paslaugas ir užimtumo didinimo priemones, plėtra</t>
  </si>
  <si>
    <t>Asmenų, gavusių kompleksines paslaugas, skaičius</t>
  </si>
  <si>
    <t xml:space="preserve">01.01. Uždavinys.  Patobulinti miesto erdvių ir objektų kokybę, jų priežiūrą </t>
  </si>
  <si>
    <t>01.01.01. Žaliųjų jungčių sukūrimas</t>
  </si>
  <si>
    <t>Parengtų projektų skaičius</t>
  </si>
  <si>
    <t>Sutvarkytų miesto erdvių plotas</t>
  </si>
  <si>
    <t>01.01.02. Viešųjų erdvių pritaikymas įvairioms socialinėms grupėms</t>
  </si>
  <si>
    <t>Kūrybinės dirbtuvės</t>
  </si>
  <si>
    <t>Suorganizuotas gražiausiai tvarkomos aplinkos konkursas</t>
  </si>
  <si>
    <t>01.01.03. 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</si>
  <si>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</si>
  <si>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</si>
  <si>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</si>
  <si>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02.01. Uždavinys.  Modernizuoti esamą ir tvariai vystyti naują miesto infrastruktūrą</t>
  </si>
  <si>
    <t>Statybos leidimų skaičius miesto centrinėje dalyje</t>
  </si>
  <si>
    <t>02.01.01. 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</si>
  <si>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</si>
  <si>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</si>
  <si>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</si>
  <si>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</si>
  <si>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</si>
  <si>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02.01.02. Pramoninių teritorijų konversijos projektų vykdymas</t>
  </si>
  <si>
    <t>Įgyvendintų pramoninių teritorijų konversijos projektų skaičius</t>
  </si>
  <si>
    <t>02.01.03. Paskatų sistemos sukūrimas esamų apleistų sklypų įveiklinimui</t>
  </si>
  <si>
    <t xml:space="preserve">Sukurta  paskatų sistema	</t>
  </si>
  <si>
    <t>02.01.04. Darnus teritorijų planavimas ir vystymas</t>
  </si>
  <si>
    <t>Parengti žemės sklypų formavimo ir pertvarkymo projektai</t>
  </si>
  <si>
    <t>Įregistruoti žemės sklypai, parengti kadastrinių matavimų planai</t>
  </si>
  <si>
    <t>Kompl.</t>
  </si>
  <si>
    <t>2.3.2</t>
  </si>
  <si>
    <t>02.02. Uždavinys.  Įgyvendinti valstybinės ir regioninės svarbos projektus</t>
  </si>
  <si>
    <t>02.02.01. „Rail Baltica“ projekto ir miesto urbanistinės sistemos sąsajų sukūrimas</t>
  </si>
  <si>
    <t>Parengta urbanistinės plėtros galimybių studija „Panevėžys Connect“</t>
  </si>
  <si>
    <t>Parengta tarptautinio keleivių stoties galimybių studija dėl atšakos ašyje „Rail Baltica“ Panevėžio mieste</t>
  </si>
  <si>
    <t>02.02.02. Miesto teritorijos plėtra</t>
  </si>
  <si>
    <t>Parengta miesto teritorijos plėtros galimybių studija</t>
  </si>
  <si>
    <t>Pasiūlytos ir prijungtos, suplanuotos naujos teritorijos, plotas</t>
  </si>
  <si>
    <t>Suplanuotų teritorijų vystymas ir įvykdyti projektai, skaičius</t>
  </si>
  <si>
    <t>Įrengta ir išvystyta LEZ ar pramonės parko teritorija šalia geležinkelio krovinių regioninio terminalo, plotas</t>
  </si>
  <si>
    <t>Parengta galimybių studija</t>
  </si>
  <si>
    <t xml:space="preserve">Sukurta Panevėžio funkcinės zonos plėtros strategija </t>
  </si>
  <si>
    <t xml:space="preserve">01.01. Uždavinys.  Užtikrinti saugią ir švarią aplinką bei įdiegti žiedinės ekonomikos (beatliekės gamybos) principus </t>
  </si>
  <si>
    <t>2.2.2</t>
  </si>
  <si>
    <t>01.01.01. Aplinkos kokybės gerinimas</t>
  </si>
  <si>
    <t>Surinktų gatvių valymo atliekų kiekis</t>
  </si>
  <si>
    <t>Surinktų bešeimininkių atliekų kiekis</t>
  </si>
  <si>
    <t>Naudotų automobilių padangų, surinktų iš miesto bendro naudojimo teritorijų, kiekis</t>
  </si>
  <si>
    <t>Iškeltų lizdų iš medžių skaičius</t>
  </si>
  <si>
    <t>Asbesto turinčių gaminių atliekų kiekis</t>
  </si>
  <si>
    <t>t / metus</t>
  </si>
  <si>
    <t>01.01.02. Atliekų tvarkymo infrastruktūros plėtra</t>
  </si>
  <si>
    <t>Konteineriai pakuočių atliekoms rinkti</t>
  </si>
  <si>
    <t>Konteineriai maisto atliekoms rinkti</t>
  </si>
  <si>
    <t>Konteineriai tekstilės atliekoms rinkti</t>
  </si>
  <si>
    <t>01.01.03. 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</si>
  <si>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</si>
  <si>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</si>
  <si>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</si>
  <si>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 xml:space="preserve">01.02. Uždavinys.  Patobulinti miesto erdvių ir objektų kokybę, jų priežiūrą </t>
  </si>
  <si>
    <t>01.02.01. Aplinkos stebėsenos, prevencinių, aplinkos atkūrimo priemonių įgyvendinimas</t>
  </si>
  <si>
    <t>Stebimų aplinkos komponentų skaičius</t>
  </si>
  <si>
    <t>Prižiūrėta Nevėžio upė vaga</t>
  </si>
  <si>
    <t>Prižiūrėtas Molainių filtracijos laukų teritorijos plotas</t>
  </si>
  <si>
    <t>01.02.02. Želdynų kūrimo ir želdinių veisimo, inventorizavimo priemonių įgyvendinimas</t>
  </si>
  <si>
    <t>Parengta inventorizacijos ataskaita</t>
  </si>
  <si>
    <t>Pasodintų želdinių skaičius</t>
  </si>
  <si>
    <t xml:space="preserve">01.01. Uždavinys.  Pagerinti savivaldybės veiklos valdymą </t>
  </si>
  <si>
    <t>01.01.01. Gyvenamųjų patalpų kadastriniai matavimai ir teisinė registracija, objektų paruošimas pardavimui, turto vertinimas</t>
  </si>
  <si>
    <t xml:space="preserve">Teisiškai įregistruotų objektų skaičius </t>
  </si>
  <si>
    <t>Turto vertinimo ataskaitos</t>
  </si>
  <si>
    <t>01.01.02. Nekilnojamojo turto (išskyrus gyvenamąsias patalpas) teisinė registracija, kadastriniai matavimai, turto vertinimas, inventorizacija, privatizuojamų objektų vertinimas ir patalpų paskirties keitimas</t>
  </si>
  <si>
    <t>01.01.03. Savivaldybės nekilnojamojo turto valdymo strategijos parengimas ir įgyvendinimas</t>
  </si>
  <si>
    <t>Parengta Savivaldybės nekilnojamojo turto valdymo strategija</t>
  </si>
  <si>
    <t>Įgyvendinama Savivaldybės nekilnojamojo turto valdymo strategija</t>
  </si>
  <si>
    <t>01.02. Uždavinys.  Tinkamai naudoti, saugoti, prižiūrėti, remontuoti ir eksploatuoti Savivaldybės turtą</t>
  </si>
  <si>
    <t>Laukiančiųjų socialinio būsto eilėje aprūpinimas būstu</t>
  </si>
  <si>
    <t>Suremontuotų gyvenamųjų patalpų  skaičius</t>
  </si>
  <si>
    <t>01.02.01. Atlikti  gyvenamųjų   patalpų remontą ir rekonstrukciją, vidaus ir lauko inžinerinių tinklų ir įrenginių remontą</t>
  </si>
  <si>
    <t>01.02.02. Padengti Savivaldybės neišnuomotų  gyvenamųjų patalpų išlaikymo ir priežiūros išlaidas</t>
  </si>
  <si>
    <t>Padengtos Savivaldybės neišnuomotų  gyvenamųjų patalpų išlaikymo ir priežiūros išlaidos</t>
  </si>
  <si>
    <t>01.02.03. Skirti lėšų išlaidoms už atnaujinamų  namų (gyvenamųjų patalpų) dalį, priklausančią Savivaldybei nuosavybės teise, padengti</t>
  </si>
  <si>
    <t>Savivaldybės atnaujintų butų skaičius atnaujinamuose namuose</t>
  </si>
  <si>
    <t>01.02.05. Padengti Savivaldybės neišnuomotų  negyvenamųjų patalpų išlaikymo ir priežiūros išlaidas</t>
  </si>
  <si>
    <t>Padengtos Savivaldybės neišnuomotų  negyvenamųjų patalpų išlaikymo ir priežiūros išlaidos</t>
  </si>
  <si>
    <t>01.02.06. Skirti lėšų išlaidoms už atnaujinamų  namų (negyvenamųjų patalpų) dalį, priklausančią Savivaldybei nuosavybės teise, padengti</t>
  </si>
  <si>
    <t xml:space="preserve">01.02.07. Finansinis turtas </t>
  </si>
  <si>
    <t>01.02.08. 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</si>
  <si>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</si>
  <si>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01.02.09. 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</si>
  <si>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</si>
  <si>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</si>
  <si>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01.02.10. Panevėžio nekilnojamojo turto valdymo centro veikla</t>
  </si>
  <si>
    <t xml:space="preserve">01.01.03. Vykdyti neveiksnių asmenų būklės peržiūrėjimą   </t>
  </si>
  <si>
    <t>01.02. Uždavinys.  Tinkamai įgyvendinti Savivaldybei perduotas valstybės funkcijas</t>
  </si>
  <si>
    <t>01.02.01. Tvarkyti Gyventojų registrą ir teikti duomenis Valstybės registrui</t>
  </si>
  <si>
    <t>01.02.02. Registruoti civilinės būklės aktus</t>
  </si>
  <si>
    <t>Elektroniniu būdu pateiktų dokumentų dalis nuo visų gautų dokumentų dėl civilinės būklės aktų registravimo ir kitų su tuo susijusių paslaugų teikimo skaičiaus</t>
  </si>
  <si>
    <t>01.02.03. Organizuoti civilinę saugą ir mobilizaciją</t>
  </si>
  <si>
    <t>01.02.04. Kontroliuoti valstybinės kalbos vartojimą ir taisyklingumą</t>
  </si>
  <si>
    <t>Parengtų ir savivaldybės interneto svetainėje paskelbtų atmintinių ir rekomendacijų skaičius</t>
  </si>
  <si>
    <t>01.02.05. Vykdyti žemės ūkio funkcijas</t>
  </si>
  <si>
    <t>Užtikrinti Vietos savivaldos įstatyme numatytų 7 valstybės deleguotų žemės ūkio funkcijų vykdymą</t>
  </si>
  <si>
    <t>01.02.06. Tvarkyti archyvinius dokumentus</t>
  </si>
  <si>
    <t>Savivaldybės panaudotų dotacijų dalis nuo visų savivaldybei priskirtų archyvinių dokumentų tvarkymo funkcijai atlikti skirtų asignavimų dalies</t>
  </si>
  <si>
    <t>01.02.08. Vykdyti jaunimo teisių apsaugą</t>
  </si>
  <si>
    <t>01.02.07. Administruoti laikinuosius darbus</t>
  </si>
  <si>
    <t xml:space="preserve">Jaunimo reikalų koordinatoriams savivaldybėse rekomenduotų atlikti užduočių įgyvendinimas (ne mažiau, kaip) </t>
  </si>
  <si>
    <t>01.02.09. Teikti pirminę teisinę pagalbą</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</si>
  <si>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</si>
  <si>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01.02.10. Organizuoti gyventojų gyvenamosios vietos deklaravimą</t>
  </si>
  <si>
    <t>01.02.11. Teikti duomenis Valstybės suteiktos pagalbos registrui</t>
  </si>
  <si>
    <t>Pateikta duomenų Suteiktos valstybės pagalbos registrui (proc. registre įregistruotos valstybės ir nereikšmingos pagalbos nuo visos suteiktos valstybės ir nereikšmingos pagalbos)</t>
  </si>
  <si>
    <t>01.02.12. Administruoti socialines išmokas, paslaugas ir kompensacijas</t>
  </si>
  <si>
    <t>01.02.13. Savivaldybei priskirtai valstybinei žemei ir kitam valstybiniam turtui valdyti, naudoti ir disponuoti  juo patikėjimo teise</t>
  </si>
  <si>
    <t>Tikslingas savivaldybei perduotų pagal nustatytą tikslą ir poreikį sklypų skaičius</t>
  </si>
  <si>
    <t>01.02.14. Tvarkyti erdvinių duomenų rinkinį</t>
  </si>
  <si>
    <t>Suderintų į Savivaldybės erdvinių duomenų rinkinį integruotų planų skaičius</t>
  </si>
  <si>
    <t>01.02.15. Finansuoti tarpinstitucinio bendradarbiavimo koordinavimą (TBK)</t>
  </si>
  <si>
    <t xml:space="preserve">Visuomenės sveikatos stiprinimo renginių skaičius </t>
  </si>
  <si>
    <t xml:space="preserve">Visuomenės sveikatos stiprinimo renginių dalyvių skaičius </t>
  </si>
  <si>
    <t>Panevėžio miesto savivaldybės savižudybių prevencijos programos dalyvių skaičius</t>
  </si>
  <si>
    <t>Sveikos mitybos skatinimo ir nutukimo prevencijos priemonėse dalyvavusių asmenų skaičius</t>
  </si>
  <si>
    <t>Panevėžio miesto maudyklų, kuriose stebima vandens kokybė, skaičius</t>
  </si>
  <si>
    <t>Asmenų, kuriems peržiūrėtas neveiksnumas, skaičius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</si>
  <si>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</si>
  <si>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</si>
  <si>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</si>
  <si>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</si>
  <si>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</si>
  <si>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</si>
  <si>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</si>
  <si>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</si>
  <si>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</si>
  <si>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</si>
  <si>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</si>
  <si>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</si>
  <si>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</si>
  <si>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tūkst. Eur</t>
  </si>
  <si>
    <t>Suremontuotų  nekilnojamojo turto (išskyrus gyvenamąsias patalpas) vienetų skaičius</t>
  </si>
  <si>
    <t>Teigiamas/  Nepakitęs/  Neigiamas</t>
  </si>
  <si>
    <t>01.01.01. Sporto įstaigų paslaugų stiprinimas ir plėtra</t>
  </si>
  <si>
    <t>01.01.02. Sporto ir viešosios aktyvaus laisvalaikio infrastruktūros daugiafunkciškumo plėtojimas ir pritaikymas nustatytiems kokybės standartams</t>
  </si>
  <si>
    <t>01.01.03. Projektų, skatinančių, populiarinančių sportą, fizinį aktyvumą finansavimas</t>
  </si>
  <si>
    <t>01.02.02. Aukšto meistriškumo sportininkų ir jų trenerių skatinimas už sporto laimėjimus</t>
  </si>
  <si>
    <t xml:space="preserve">01.02.03. Sporto organizacijų raginimas turėti ilgalaikius planavimo dokumentus (planus, strategijas), finansuoti projektus siekiant kokybinių ir kiekybinių rezultatų </t>
  </si>
  <si>
    <t>Atlikta kultūros įstaigų teikiamų paslaugų kokybės ir poreikių analizė</t>
  </si>
  <si>
    <t>Vadovaujantis atlikta  kultūros įstaigų teikiamų paslaugų kokybės ir poreikių analize bei išvadomis, parengtas kultūros ir meno įstaigų optimizavimo planas</t>
  </si>
  <si>
    <t>Pagal miesto pramonės įmonių poreikius ekonominės specializacijos kryptis UŽT organizuojamuose mokymuose perkvalifikuotų asmenų skaičius</t>
  </si>
  <si>
    <t>02.04.02. Įmonių dalyvavimo MTPI srities programose skatinimas</t>
  </si>
  <si>
    <t>Atviros prieigos laboratorijų tinklu pasinaudojusių įmonių skaičius</t>
  </si>
  <si>
    <t>Atnaujintų vietinės reikšmės kelių ir gatvių su asfalto danga ilgis</t>
  </si>
  <si>
    <t>Rekonstruotų vietinės reikšmės kelių ir gatvių su žvyro danga ilgis</t>
  </si>
  <si>
    <t xml:space="preserve">Atnaujintų vidaus kelių </t>
  </si>
  <si>
    <t>km / metus</t>
  </si>
  <si>
    <t>Atnaujintų automobilių aikštelių skaičius</t>
  </si>
  <si>
    <t>01.01.01.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</si>
  <si>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01.01.02. 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</si>
  <si>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02.01.01. Panevėžio miesto partnerysčių įgyvendinimas, tarptautinio bendradarbiavimo palaikymas</t>
  </si>
  <si>
    <t>02.02.01. Skirtingų auditorijų pasiekiamumo didinimas (nauji kanalai, inovatyvios sklaidos priemonės, viešinimo kampanijos, virtualių sprendimų taikymas, nuolatinio monitoringo užtikrinimas)</t>
  </si>
  <si>
    <r>
      <rPr>
        <b/>
        <sz val="12"/>
        <color theme="1"/>
        <rFont val="Times New Roman"/>
        <family val="1"/>
        <charset val="186"/>
      </rPr>
      <t>01.01. Uždavinys.</t>
    </r>
    <r>
      <rPr>
        <sz val="12"/>
        <color theme="1"/>
        <rFont val="Times New Roman"/>
        <family val="1"/>
        <charset val="186"/>
      </rPr>
      <t xml:space="preserve">  Pagerinti skaitmeninį junglumą</t>
    </r>
  </si>
  <si>
    <t>01.01.01. Viešųjų ir administracinių paslaugų teikimo elektroniniu būdu plėtra</t>
  </si>
  <si>
    <t>Įdiegta bendra elektroninių paslaugų informacinė sistema, leidžianti kurti ir viešinti naujas elektronines paslaugas</t>
  </si>
  <si>
    <t>Savivaldybės interneto svetainės atnaujinimas</t>
  </si>
  <si>
    <t>Naujai sukurtų elektroninių paslaugų skaičius</t>
  </si>
  <si>
    <t>Integruotų informacinių sistemų skaičius</t>
  </si>
  <si>
    <t>Atnaujinta kompiuterių techninė ir programinė įranga</t>
  </si>
  <si>
    <t>01.01.02. Viešojo administravimo, diegiant tarpusavyje integruotas informacines sistemas, modernizavimas</t>
  </si>
  <si>
    <t>01.01.03. Išmaniųjų technologijų diegimas efektyviam viešųjų paslaugų infrastruktūros valdymui</t>
  </si>
  <si>
    <t>01.01.03. Plėtoti itin didelio pralaidumo plačiajuosčio ryšio tinklus</t>
  </si>
  <si>
    <t>Įdiegtos priemonės</t>
  </si>
  <si>
    <r>
      <rPr>
        <b/>
        <sz val="12"/>
        <rFont val="Times New Roman"/>
        <family val="1"/>
        <charset val="186"/>
      </rPr>
      <t>01.01. Uždavinys.</t>
    </r>
    <r>
      <rPr>
        <sz val="12"/>
        <rFont val="Times New Roman"/>
        <family val="1"/>
        <charset val="186"/>
      </rPr>
      <t xml:space="preserve">  Užtikrinti Panevėžio miesto savivaldybės  kultūros įstaigų veiklos kokybės  ir paslaugų prieinamumo gerinimą </t>
    </r>
  </si>
  <si>
    <t>Įgyvendinti projektai</t>
  </si>
  <si>
    <t>Įrengtas ilgalaikės priežiūros dienos centras</t>
  </si>
  <si>
    <t>Įgyvendinti  projektai</t>
  </si>
  <si>
    <t>Naujų įrengtų netaršaus mikrotransporto priemonių stovų komplektai</t>
  </si>
  <si>
    <t>05.02.01. Sankryžų modernizavimas  siekiant užtikrinti  saugumą</t>
  </si>
  <si>
    <t>Kv. m.</t>
  </si>
  <si>
    <t>Švietimo įstaigų, kuriose modernizuotos vidaus  ir (ar) lauko patalpų erdvės, skaičius</t>
  </si>
  <si>
    <t>01.02. Uždavinys. Padidinti eismo saugumą</t>
  </si>
  <si>
    <t>01.03. Uždavinys. Pasiekti skirtingų transporto būdų darną miesto sistemoje</t>
  </si>
  <si>
    <t>01.04. Uždavinys. Padidinti naudojimosi viešuoju transportu mastą</t>
  </si>
  <si>
    <t>01.05. Uždavinys. Išplėsti viešojo transporto ir susisiekimo infrastruktūrą bei atnaujinti viešojo transporto priemones</t>
  </si>
  <si>
    <t>02.02. Uždavinys. Patobulinti miesto erdvių ir objektų kokybę, jų priežiūrą</t>
  </si>
  <si>
    <t>03.01. Uždavinys. Modernizuoti esamą ir tvariai vystyti naują miesto infrastruktūrą</t>
  </si>
  <si>
    <r>
      <rPr>
        <b/>
        <sz val="12"/>
        <color theme="1"/>
        <rFont val="Times New Roman"/>
        <family val="1"/>
        <charset val="186"/>
      </rPr>
      <t>01.01. Uždavinys.</t>
    </r>
    <r>
      <rPr>
        <sz val="12"/>
        <color theme="1"/>
        <rFont val="Times New Roman"/>
        <family val="1"/>
        <charset val="186"/>
      </rPr>
      <t xml:space="preserve"> Įgyvendinti jaunimo politiką</t>
    </r>
  </si>
  <si>
    <t xml:space="preserve">01.01.01. 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</si>
  <si>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</si>
  <si>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</si>
  <si>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</si>
  <si>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01.01.02. Įgyvendinti jaunimo vasaros užimtumo ir integracijos į darbo rinką programą</t>
  </si>
  <si>
    <t>Į programą įsitraukusių darbdavių skaičius</t>
  </si>
  <si>
    <t>01.01.03. Jaunimo poreikius atitinkančios jaunimo politikos įgyvendinimas</t>
  </si>
  <si>
    <t>Jaunimo savanorišką tarnybą baigusių asmenų skaičius</t>
  </si>
  <si>
    <t xml:space="preserve">Finansuotų jaunimo ir su jaunimu dirbančių organizacijų projektų, veiklos programų, iniciatyvų skaičius </t>
  </si>
  <si>
    <t xml:space="preserve">Jaunimo organizacijų veiklos skatinimo priemonių skaičius </t>
  </si>
  <si>
    <t>Veikiančių nevyriausybinių, bendruomeninių organizacijų skaičius</t>
  </si>
  <si>
    <t xml:space="preserve">Nevyriausybinių, bendruomeninių organizacijų Savivaldybei pateiktų projektų / paraiškų finansavimui gauti skaičius </t>
  </si>
  <si>
    <r>
      <rPr>
        <b/>
        <sz val="12"/>
        <color theme="1"/>
        <rFont val="Times New Roman"/>
        <family val="1"/>
        <charset val="186"/>
      </rPr>
      <t>01.02. Uždavinys.</t>
    </r>
    <r>
      <rPr>
        <sz val="12"/>
        <color theme="1"/>
        <rFont val="Times New Roman"/>
        <family val="1"/>
        <charset val="186"/>
      </rPr>
      <t xml:space="preserve"> Išplėtoti NVO ir bendruomeninių organizacijų veiklą bei paskatinti jų iniciatyvas, paskatinti gyventojų bendruomeniškumą ir pilietiškumą</t>
    </r>
  </si>
  <si>
    <t xml:space="preserve">Viešai pasiekiamų NVO dalis nuo veikiančių NVO </t>
  </si>
  <si>
    <t xml:space="preserve">Nevyriausybinių ir bendruomeninių organizacijų veiklos skatinimo priemonių skaičius </t>
  </si>
  <si>
    <t xml:space="preserve">NVO veiklos ir projektų finansavimas </t>
  </si>
  <si>
    <t xml:space="preserve">01.02.01. Įgyvendinti Panevėžio nevyriausybinių organizacijų (NVO) plėtros politikos priemones </t>
  </si>
  <si>
    <t>01.02.02. Gyventojų bendruomeniškumo ir pilietiškumo skatinimas</t>
  </si>
  <si>
    <t xml:space="preserve">Gyventojų, dalyvaujančių savanorystės veiklose viešoje sektoriaus įstaigose, skaičius  </t>
  </si>
  <si>
    <t>Gyventojų, dalyvaujančių bendruomeninių organizacijų veiklose, skaičius per metus (jaunimo proc.)</t>
  </si>
  <si>
    <t xml:space="preserve">Suorganizuotų priemonių, skirtų bendruomeninių ir NVO organizacijų bendradarbiavimui skatinti, skaičius </t>
  </si>
  <si>
    <t>01.02.03. Pagalbos priemonių nukentėjusiems subjektams užtikrinimas</t>
  </si>
  <si>
    <t>Suteiktos pagalbos priemonių skaičius</t>
  </si>
  <si>
    <t>1.4.1</t>
  </si>
  <si>
    <t>01.03. Uždavinys. 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</si>
  <si>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01.03.01. Finansuoti projektus neigiamų socialinių veiksnių prevencijai įgyvendinti</t>
  </si>
  <si>
    <t>Finansuotų projektų skaičius</t>
  </si>
  <si>
    <t>SAVIVALDYBĖS PLĖTROS TIKSLAI, UŽDAVINIAI IR JŲ STEBĖSENOS RODIKLIAI</t>
  </si>
  <si>
    <t xml:space="preserve">1 lentelė. </t>
  </si>
  <si>
    <t>2 lentelė</t>
  </si>
  <si>
    <t>PROGRAMŲ UŽDAVINIAI, PRIEMONĖS IR JŲ STEBĖSENOS RODIKLIAI</t>
  </si>
  <si>
    <t>4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</si>
  <si>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</si>
  <si>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</si>
  <si>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01.02.04. Įsigyti, rekonstruoti ir remontuoti Savivaldybės nekilnojamąjį turtą (išskyrus gyvenamąsias patalpas), vidaus ir lauko inžinerinius tinklus ir įrenginius</t>
  </si>
  <si>
    <r>
      <rPr>
        <b/>
        <sz val="12"/>
        <color theme="1"/>
        <rFont val="Times New Roman"/>
        <family val="1"/>
        <charset val="186"/>
      </rPr>
      <t>Savivaldybės valdymo programa (01)</t>
    </r>
    <r>
      <rPr>
        <sz val="12"/>
        <color theme="1"/>
        <rFont val="Times New Roman"/>
        <family val="1"/>
        <charset val="186"/>
      </rPr>
      <t xml:space="preserve"> įgyvendinama, kad būtų vykdomos Lietuvos Respublikos vietos savivaldos įstatymo nustatytos savarankiškosios savivaldybių funkcijos, valstybinės (valstybės perduotos savivaldybėms) funkcijos. Programa orientuota į Savivaldybės institucijų funkcionavimo užtikrinimą, administracinių paslaugų teikimą ir tobulinimą. Savivaldybės valdymo programa rengiama siekiant planuoti savivaldybės institucijų, Savivaldybės administracijos ir kontrolės ir audito tarnybos veiklai užtikrinti skirtas išlaidas. Vadovaudamasi Vietos savivaldos įstatymu, Savivaldybės administracija turi užtikrinti atstovaujamosios institucijos – Savivaldybės tarybos ir ją aptarnaujančio Tarybos sekretoriato – finansinį, ūkinį ir materialinį aprūpinimą. Savivaldybės kontrolės ir audito tarnyba yra subjektas, prižiūrintis, ar teisėtai, ekonomiškai ir rezultatyviai valdomas ir naudojamas Savivaldybės turtas ir patikėjimo teise valdomas valstybės turtas, kaip vykdomas savivaldybės biudžetas ir naudojami kiti piniginiai ištekliai. Savivaldybės administracijos darbuotojai organizuoja Vietos savivaldos įstatyme numatytų savarankiškųjų ir valstybinių (valstybės perduotų savivaldybėms) savivaldybės funkcijų įgyvendinimą. Savivaldybės administracijos veiklos organizavimo išlaidas sudar</t>
    </r>
    <r>
      <rPr>
        <sz val="12"/>
        <rFont val="Times New Roman"/>
        <family val="1"/>
        <charset val="186"/>
      </rPr>
      <t>o valstybės tarnautojų ir darbuotojų, dirbančių pagal darbo sutartis, darbo užmokesčio fondas, komandiruočių ir kvalifikacijos kėlimo, ryšių paslaugų, Savivaldybės administracijos reikmėms naudojamų pastatų ir automobilių išlaikymo ir priežiūros, kanceliarinių, ūkinių prekių įsigijimo ir kitos išlaidos. Siekiant užtikrinti biudžetinių įstaigų buhalterinės apskaitos procesų efektyvumą ir kokybę, efektyviai panaudoti turimus išteklius, iš jų ir žmogiškuosius, optimizuoti finansinės atskaitomybės duomenų valdymą ir užtikrinti vienodus reikalavimus buhalterinės apskaitos srityje visoms Savivaldybei pavaldžioms įstaigoms, priimtas sprendimas biudžetinių įstaigų apskaitą tvarkyti centralizuotai, tai atliks Panevėžio apskaitos centras. 
Savivaldybei neužtenka finansinių resursų Vietos savivaldos įstatyme nurodytoms funkcijoms vykdyti. Ypač trūksta lėšų investic</t>
    </r>
    <r>
      <rPr>
        <sz val="12"/>
        <color theme="1"/>
        <rFont val="Times New Roman"/>
        <family val="1"/>
        <charset val="186"/>
      </rPr>
      <t>ijoms į miesto infrastruktūrą, Savivaldybės pastatų remontui, turtui įsigyti, todėl Savivaldybė kasmet skolinasi iš kredito įstaigų, neviršydama Lietuvos Respublikos Seimo kiekvieniems metams nustatomų skolinimosi limitų.
Programos vykdytojai: Savivaldybės administracijos Apskaitos skyrius, Centralizuotas vidaus audito skyrius, Civilinės metrikacijos skyrius, Strateginio planavimo ir finansų skyrius, Vidaus administravimo skyrius, Miesto infrastruktūros skyrius, Teisės skyrius, Savivaldybės kontrolės ir audito tarnyba.
Programos koordinatorės: Strateginio planavimo ir finansų skyriaus vedėjo pavaduotoja Greta Plungienė, Apskaitos skyriaus vedėja Lina Kolpertienė</t>
    </r>
  </si>
  <si>
    <r>
      <t xml:space="preserve">Aplinkos apsaugos rėmimo programa (04). </t>
    </r>
    <r>
      <rPr>
        <sz val="12"/>
        <color theme="1"/>
        <rFont val="Times New Roman"/>
        <family val="1"/>
        <charset val="186"/>
      </rPr>
      <t>Siekiama</t>
    </r>
    <r>
      <rPr>
        <b/>
        <sz val="12"/>
        <color theme="1"/>
        <rFont val="Times New Roman"/>
        <family val="1"/>
        <charset val="186"/>
      </rPr>
      <t xml:space="preserve"> </t>
    </r>
    <r>
      <rPr>
        <sz val="12"/>
        <color theme="1"/>
        <rFont val="Times New Roman"/>
        <family val="1"/>
        <charset val="186"/>
      </rPr>
      <t>mažinti poveikį klimato kaitai ir prie jos prisitaikyti; užtikrinti saugią ir švarią aplinką, įdiegti žiedinės ekonomikos (beatliekės gamybos) principus; patobulinti miesto erdvių ir objektų kokybę, jų priežiūrą.</t>
    </r>
    <r>
      <rPr>
        <b/>
        <sz val="12"/>
        <color theme="1"/>
        <rFont val="Times New Roman"/>
        <family val="1"/>
        <charset val="186"/>
      </rPr>
      <t xml:space="preserve"> </t>
    </r>
    <r>
      <rPr>
        <sz val="12"/>
        <color theme="1"/>
        <rFont val="Times New Roman"/>
        <family val="1"/>
        <charset val="186"/>
      </rPr>
      <t>Įgyvendinant programą bus surenkamos gatvių valymo atliekos, tvarkomos atliekomis užterštos teritorijos, kompensuojamos asbesto turinčių gaminių atliekų tvarkymo išlaidos gyventojams. Siekiant įgyvendinti Valstybiniame prevenciniame atliekų tvarkymo plane numatytus uždavinius, bus plečiama atliekų tvarkymo infrastruktūra, sudarytos geresnės sąlygos gyventojams rūšiuoti atliekas, mažinti atliekų, patenkančių į sąvartyną, kiekį ir skatinti gyventojus rūšiuoti atliekas. Vykdomas visuomenės, gyventojų informavimas ir švietimas, skatinant gyventi ekologiškiau ir tvariau.</t>
    </r>
    <r>
      <rPr>
        <b/>
        <sz val="12"/>
        <color theme="1"/>
        <rFont val="Times New Roman"/>
        <family val="1"/>
        <charset val="186"/>
      </rPr>
      <t xml:space="preserve">
</t>
    </r>
    <r>
      <rPr>
        <sz val="12"/>
        <color theme="1"/>
        <rFont val="Times New Roman"/>
        <family val="1"/>
        <charset val="186"/>
      </rPr>
      <t>Prižiūrimos miesto erdvės, sistemingai stebima Panevėžio miesto aplinkos būklė vykdant Panevėžio miesto savivaldybės aplinkos monitoringą pagal parengtą programą, prižiūrėta ir išvalyta Nevėžio upės vaga. Tęsiama žaliųjų plotų plėtra, esamų želdynų priežiūra, naujų želdynų veisimas prie miesto gatvių, parkuose ir skveruose, parengti ir įgyvendinti želdynų tvarkymo ir kūrimo projektai, sodinami nauji želdiniai prie miesto gatvių, parkuose, skveruose, prižiūrimi želdiniai, augantys Molainių buvusių filtracijos laukų teritorijoje.</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koordinatorė – Miesto infrastruktūros skyrius vyriausioji specialistė Rūta Taučikienė.</t>
    </r>
  </si>
  <si>
    <r>
      <t xml:space="preserve">Sporto programa (12). </t>
    </r>
    <r>
      <rPr>
        <sz val="12"/>
        <color theme="1"/>
        <rFont val="Times New Roman"/>
        <family val="1"/>
        <charset val="186"/>
      </rPr>
      <t>Programa siekiama ugdyti sveiką ir fiziškai aktyvią visuomenę, įtraukti į sporto ir fizinio aktyvumo užsiėmimus kuo daugiau miesto gyventojų, skatinti jų visapusišką tobulėjimą. Siekiama įgyvendinti aukšto meistriškumo sportininkų rengimo valdymo sistemą, nuosekliai didinti talentingų sportininkų meistriškumą, ugdyti talentingus sportininkus, kurie tinkamai atstovautų Panevėžio miestui ir Lietuvai svarbiausiose pasaulio ir Europos sporto varžybose, prisidėti prie pozityvaus Panevėžio miesto įvaizdžio formavimo.
Programa siekiama įgyvendinti pagrindinius sporto tikslus: sistemingai didinti visuomenės supratimą, kad fizinis aktyvumas, sportas yra darnios asmenybės prielaida ir visuotinė vertybė;
plėtoti sporto srities žmogiškuosius išteklius, kad jie būtų pakankami sporto priemonėms įgyvendinti (didėjančiam sporto vaidmeniui visuomenėje užtikrinti); ieškoti talentingų sportininkų, juos profesionaliai rengti, kad jie deramai atstovautų miestui ir šaliai svarbiausiuose šalies ir tarptautiniuose sporto renginiuose, prisidėtų prie pozityvaus miesto ir šalies įvaizdžio formavimo; sukurti ir (arba) atnaujinti sporto infrastruktūrą, kad ji būtų prieinama kiekvienam gyventojui jo aplinkoje ir sudarytų tinkamas sportavimo sąlygas įvairaus amžiaus žmonėms, neįgaliesiems, mėgėjams ir aukšto meistriškumo sportininkams.</t>
    </r>
    <r>
      <rPr>
        <b/>
        <sz val="12"/>
        <color theme="1"/>
        <rFont val="Times New Roman"/>
        <family val="1"/>
        <charset val="186"/>
      </rPr>
      <t xml:space="preserve">
</t>
    </r>
    <r>
      <rPr>
        <sz val="12"/>
        <color theme="1"/>
        <rFont val="Times New Roman"/>
        <family val="1"/>
        <charset val="186"/>
      </rPr>
      <t>Programos vykdytojas – Savivaldybės administracijos Sporto skyrius.
Programos koordinatorė – Sporto skyriaus vedėja Živilė Užtupaitė.</t>
    </r>
  </si>
  <si>
    <t>Įgyvendintų ekosistemą stiprinančių projektų skaičius</t>
  </si>
  <si>
    <t>Vykdomų suaugusiųjų neformaliojo švietimo programų, atitinkančių trumpalaikius ir ilgalaikius darbo rinkos poreikius, skaičius</t>
  </si>
  <si>
    <t xml:space="preserve">Materialinės investicijos, tenkančios vienam gyventojui </t>
  </si>
  <si>
    <t>MVĮ (mažųjų ir vidutinių įmonių),  tenkančių        1 000 miesto gyventojų, skaičius</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</si>
  <si>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</si>
  <si>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</si>
  <si>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</si>
  <si>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</si>
  <si>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</si>
  <si>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</si>
  <si>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</si>
  <si>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</si>
  <si>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</si>
  <si>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</si>
  <si>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</si>
  <si>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</si>
  <si>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</si>
  <si>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</si>
  <si>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</si>
  <si>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</si>
  <si>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</si>
  <si>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</si>
  <si>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</si>
  <si>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</si>
  <si>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</si>
  <si>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</si>
  <si>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</si>
  <si>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 xml:space="preserve">01.01.02. Organizuotas Savivaldybės tarybos, mero, jo politinio (asmeninio) pasitikėjmo tarnautojų darbas </t>
  </si>
  <si>
    <t>Savivaldybės tarybos narių skaičius</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</si>
  <si>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t>
  </si>
  <si>
    <t>02.01.01. Savivaldybės sveikatos priežiūros įstaigų  teikiamų paslaugų stiprinimas  ir plėtra  bei atsparumo ekstremaliosioms situacijoms didinimas</t>
  </si>
  <si>
    <t xml:space="preserve">Rekonstruoti / įrengti sporto objektai </t>
  </si>
  <si>
    <t>Įkurtas kompleksinių paslaugų centras vaikams  su negalia ir jų šeimos nariams</t>
  </si>
  <si>
    <t>Pažangios pramonės ir paslaugų sektorių plėtrai reikalingos infrastruktūros ir įrangos plėtros projektų skaičius</t>
  </si>
  <si>
    <t>Renginių, skatinančių bendruomeniškumą ir įsitraukimą, skaičius</t>
  </si>
  <si>
    <t>Funkcinių zonų plėtra (Panevėžio funkcinės zonos plėtros strategijos sukūrimas ir įgyvendinimas, įtraukiant kitus regionus ir / ar šalis)</t>
  </si>
  <si>
    <t>02.02.03. Naujų neužstatytų teritorijų planavimas ir vystymas investiciniam potencialui stiprinti</t>
  </si>
  <si>
    <t xml:space="preserve">02.02.04. Panevėžio funkcinės zonos plėtros strategijos sukūrimas ir įgyvendinimas, įtraukiant kitus regionus ir / ar šalis </t>
  </si>
  <si>
    <t>Įsigytas nekilnojamasis turtas (išskyrus gyvenamąsias patalpas)</t>
  </si>
  <si>
    <t>Ekologiško ir tvaraus („žaliojo“) turizmo paslaugų skaičius</t>
  </si>
  <si>
    <t>02.01.02. Miesto reprezentacinio vizualinio identiteto formavimas – suvenyrų bazės koordinavimas, fotografijų, vaizdo įrašų medžiagos pildymas</t>
  </si>
  <si>
    <t>Nuolatinis fotografijų, vaizdo įrašų medžiagos bazės pildymas</t>
  </si>
  <si>
    <t>02.01.03. Miestą garsinančių iniciatyvų organizavimas – Metų Panevėžiečiai, Metų garbės pilietis</t>
  </si>
  <si>
    <t>Metų garbės piliečio rinkimai</t>
  </si>
  <si>
    <t>Aktyviai veikiantys viešinimo kanalai: tradicinė žiniasklaida, socialiniai tinklai ir kt.</t>
  </si>
  <si>
    <t>Iniciatyvos „Globalus Panevėžys“ efektyvumo didinimas, ryšio tęstinumo su užsienio lietuviais užtikrinimas, veiksmų skaičius</t>
  </si>
  <si>
    <t>Televizijos ir radijo reportažai</t>
  </si>
  <si>
    <t>Socialinės medijos įrašai, interneto svetainės atnaujinimai</t>
  </si>
  <si>
    <t>Naujai įdiegtų ir (ar) išplėtotų informacinių sistemų skaičius</t>
  </si>
  <si>
    <t>Netaršaus mikrotransporto priemonių skaičius bendrame transporto sraute</t>
  </si>
  <si>
    <t>Rekonstruotų sankryžų į žiedines skaičius</t>
  </si>
  <si>
    <t>Gyvenamasis fondas, naudingasis plotas, tenkantis vienam gyventojui</t>
  </si>
  <si>
    <t>Prižiūrima skulptūrų, paminklų</t>
  </si>
  <si>
    <t xml:space="preserve">Paviršinių nuotekų tinklo tankis </t>
  </si>
  <si>
    <t>01.01.08. Panevėžio kultūros centro veiklos plėtra</t>
  </si>
  <si>
    <t xml:space="preserve">Besimokančių pagal STEAM krypties profesinio mokymo, mokslo ir studijų programas dalis nuo visų mokinių / studentų skaičiaus Panevėžio mieste </t>
  </si>
  <si>
    <t>Surengtų renginių, skirtų mokytojams apie Pramonės 4.0 tendencijas, skaičius</t>
  </si>
  <si>
    <t>Atvirų jaunimo centrų ir atvirų jaunimo erdvių unikalių lankytojų skaičius</t>
  </si>
  <si>
    <t xml:space="preserve">Jaunimo, dalyvavusio integracijos į darbo rinką programoje, skaičius </t>
  </si>
  <si>
    <t>Įgyvendintų jaunimo problemų sprendimo 2022–2024 m. priemonių plane numatytų priemonių skaičius</t>
  </si>
  <si>
    <t>Gyventojų / jaunimo, dalyvavusių lyderystės skatinimo veiklose, skaičius</t>
  </si>
  <si>
    <t>Išplėsti viešojo transporto ir susisiekimo infrastruktūrą bei atnaujinti viešojo transporto priemones</t>
  </si>
  <si>
    <t>Laidojimo pašalpos gavėjų skaičius</t>
  </si>
  <si>
    <t>Asmenų (šeimų), gavusių būsto nuomos ar išperkamosios būsto nuomos mokesčio dalies kompensaciją, skaičius</t>
  </si>
  <si>
    <t xml:space="preserve">Asmenų, turinčių sunkią negalią, gaunančių socialinę globą, skaičius </t>
  </si>
  <si>
    <t>Socialinių darbuotojų ir jų padėjėjų, teikiančių socialinę priežiūrą šeimoms, pareigybių skaičius</t>
  </si>
  <si>
    <t>Asmenų, turinčių sunkią negalią, gaunančių socialinę globą, skaičius</t>
  </si>
  <si>
    <t>Asmenų, kurie pasibaigus užimtumo didinimo programoms per 3 mėn. dirbs arba vykdys savarankišką veiklą, dalis iš užimtumo didinimo programų dalyvių skaičiaus</t>
  </si>
  <si>
    <t>&gt;=30</t>
  </si>
  <si>
    <t>SOCIALINĖS IR EKONOMINĖS PLĖTROS PROGRAMOS</t>
  </si>
  <si>
    <t>Įgyvendinti projektą „Perėjimas nuo institucinės globos prie bendruomeninių paslaugų Sostinės regione, Vidurio ir vakarų Lietuvos regione“</t>
  </si>
  <si>
    <t>Gerinti PMTP infrastruktūrą</t>
  </si>
  <si>
    <t>Skatinti inovatyvumą ir verslumą rengiant įvairius renginius</t>
  </si>
  <si>
    <t>Grąžintos paskolos ir sumokėtos skolos pagal pasirašytas sutartis (paskolų ir palūkanų mokėjimas pagal grafiką, kitų finansinių įsipareigojimų vykdymas)</t>
  </si>
  <si>
    <t>Mokinių, gaunančių nemokamą maitinimą, vidutinis  skaičius</t>
  </si>
  <si>
    <t>Asm. / mėn.</t>
  </si>
  <si>
    <t>03-02-03</t>
  </si>
  <si>
    <t xml:space="preserve">Asmenų, apsilankiusių pas priklausomybių konsultantus, skaičius </t>
  </si>
  <si>
    <t>Asm/metus</t>
  </si>
  <si>
    <t>Asmenų, dalyvausių socialinio recepto iniciatyvoje, skaičius</t>
  </si>
  <si>
    <t>(proc.)</t>
  </si>
  <si>
    <t>Asmenų, dalyvausių nelaimingų atsitikimų ir traumų prevencijos priemonėse skaičius</t>
  </si>
  <si>
    <t>Valdomų nekilnojamojo turto objektų skaičius</t>
  </si>
  <si>
    <t>Statybos skyrius</t>
  </si>
  <si>
    <t>Ūkio ir eksploatavimo skyrius</t>
  </si>
  <si>
    <t>Vykdoma didelių gabaritų atliekų surinkimo aikštelės požeminio vandens stebėsena</t>
  </si>
  <si>
    <t>Parengta Panevėžio miesto tvarios energetikos ir kovos su klimato kaita veiksmų plano įgyvendinimo ataskaita</t>
  </si>
  <si>
    <t>288724610; 248209780</t>
  </si>
  <si>
    <t>0; 7; 12</t>
  </si>
  <si>
    <t>0; 7; 19</t>
  </si>
  <si>
    <t>0; 19</t>
  </si>
  <si>
    <t>0; 7; 14</t>
  </si>
  <si>
    <t xml:space="preserve">Kontrolės ir audito tarnybos metiniame veiklos plane suplanuotų auditų kokybiškas atlikimas </t>
  </si>
  <si>
    <t>Teigiami</t>
  </si>
  <si>
    <t>Savivaldybės tarybai sprendimams priimti reikalingų išvadų teikimas</t>
  </si>
  <si>
    <t>Pateikta laiku</t>
  </si>
  <si>
    <t>Gyventojų gaunamų prašymų, pranešimų, skundų ir pareiškimų nagrinėjimas</t>
  </si>
  <si>
    <t>Teisės aktuose nustatytais terminais</t>
  </si>
  <si>
    <t>Valstybės deleguotų funkcijų skaičius</t>
  </si>
  <si>
    <t>01-02-16</t>
  </si>
  <si>
    <t xml:space="preserve">
1.2.</t>
  </si>
  <si>
    <t>Savivaldybės teritorijoje perduotos valstybinės žemės patikėtinio funkcijai atlikti</t>
  </si>
  <si>
    <t>Rezultatai</t>
  </si>
  <si>
    <t>2027 m.</t>
  </si>
  <si>
    <t>Faktinė stebėsenos rodiklio reikšmė (2023 m.)</t>
  </si>
  <si>
    <t>Kultūros centrų skaičius, tenkantis 1 tūkst. gyventojų</t>
  </si>
  <si>
    <t>Muziejų skaičius, tenkantis 1 tūkst. gyventojų</t>
  </si>
  <si>
    <t>Pastovus</t>
  </si>
  <si>
    <t>Savivaldybių viešosios bibliotekos, tenkančios 1 tūkst. gyventojų</t>
  </si>
  <si>
    <t>Visų tipų apgyvendinimo įstaigose suteiktų nakvynių skaičius, tenkantis 1 tūkst. gyventojų</t>
  </si>
  <si>
    <t xml:space="preserve">  Asm.</t>
  </si>
  <si>
    <t xml:space="preserve">   Asm. </t>
  </si>
  <si>
    <t>Išvengiamas mirtingumas (mirusiųjų nuo ligų ar būklių, kurių galima išvengti taikant žinomas efektyvias prevencijos ir / ar diagnostikos priemones ir / ar gydymo priemones, dalis procentais nuo visų gyventojų mirčių)</t>
  </si>
  <si>
    <t xml:space="preserve">Praktikuojančių gydytojų, odontologų ir slaugytojų skaičius, tenkantis 10 tūkst. gyventojų
</t>
  </si>
  <si>
    <t xml:space="preserve">Tikslinės populiacijos dalis, dalyvavusi širdies kraujagyslių prevencijos programoje </t>
  </si>
  <si>
    <t>Proc,</t>
  </si>
  <si>
    <t>Bendras išlaikomo amžiaus žmonių koeficientas</t>
  </si>
  <si>
    <t>Savivaldybės administracijos organizuotų gyventojų apklausų skaičius</t>
  </si>
  <si>
    <t>Suformuotas Panevėžio miesto vizualinis identitetas</t>
  </si>
  <si>
    <t xml:space="preserve">Parų skaičius, kai buvo viršyta kietųjų dalelių KD10 paros ribinė vertė </t>
  </si>
  <si>
    <t>50 µg/m3</t>
  </si>
  <si>
    <t>Dviračių takų ilgis metų pabaigoje</t>
  </si>
  <si>
    <t>Automobilių kelių su patobulinta danga dalis bendrame kelių tinkle</t>
  </si>
  <si>
    <t>Kelių eismo įvykiuose sužeistųjų ir žuvusiųjų skaičius</t>
  </si>
  <si>
    <t>Keleivių apyvarta kelių transportu</t>
  </si>
  <si>
    <t>Tūkst. keleivio km</t>
  </si>
  <si>
    <t xml:space="preserve">Keleivių pasitenkinimas viešojo transporto paslaugomis </t>
  </si>
  <si>
    <t>Mažai teršiančių viešojo transporto priemonių dalis nuo visų viešojo transporto priemonių</t>
  </si>
  <si>
    <t>Nemažėjantis</t>
  </si>
  <si>
    <t>Kuo aukštesnė</t>
  </si>
  <si>
    <t>Aukštąjį išsilavinimą įgiję asmenys (25 m. ir vyresni)</t>
  </si>
  <si>
    <t>Dėl socialinių, psichologinių ir kitų priežasčių nesimokantys mokyklinio amžiaus vaikai</t>
  </si>
  <si>
    <t>Ikimokyklinį ir priešmokyklinį ugdymą lankančių vaikų dalis nuo besiugdančių mieste skaičiaus</t>
  </si>
  <si>
    <t>Pagrindinio ugdymo pasiekimų patikrinimo metu bent pagrindinį mokymosi pasiekimų lygį pasiekusių mokinių dalis</t>
  </si>
  <si>
    <t>Švietimo įstaigų, kuriose nupirktos naujos arba atnaujintos skaitmeninės mokymo priemonės, dalis</t>
  </si>
  <si>
    <t>Įgyvendintų švietimo įstaigų infrastruktūros modernizavimo projektų skaičius</t>
  </si>
  <si>
    <t xml:space="preserve">Švietimo įstaigose STEAM srities dalykų laboratorijų plėtra </t>
  </si>
  <si>
    <r>
      <t>Jaunimo, besimokančio pagal STEAM (gamtos mokslai, technologijos, inžinerija, menai ir matematika)</t>
    </r>
    <r>
      <rPr>
        <b/>
        <sz val="12"/>
        <color rgb="FF000000"/>
        <rFont val="Times New Roman"/>
        <family val="1"/>
        <charset val="186"/>
      </rPr>
      <t xml:space="preserve"> </t>
    </r>
    <r>
      <rPr>
        <sz val="12"/>
        <color rgb="FF000000"/>
        <rFont val="Times New Roman"/>
        <family val="1"/>
        <charset val="186"/>
      </rPr>
      <t>krypties mokslo ir studijų programas, dalis nuo viso besimokančio jaunimo skaičiaus</t>
    </r>
  </si>
  <si>
    <t>Užimtų gyventojų pagal profesijų grupes, išskyrus nekvalifikuotus darbininkus, dalis</t>
  </si>
  <si>
    <t>Materialinių investicijų, tenkančių vienam gyventojui (Eur), rodiklio santykis su šalies vidurkiu</t>
  </si>
  <si>
    <t xml:space="preserve">Tiesioginės užsienio investicijos, tenkančios vienam gyventojui
</t>
  </si>
  <si>
    <t>Įmonių, diegusių technologines inovacijas, dalis nuo visų įmonių skaičiaus (Panevėžio apskrities rodiklis)</t>
  </si>
  <si>
    <t xml:space="preserve">Asm. </t>
  </si>
  <si>
    <t>Savivaldybių viešosios bibliotekos, tenkantčios 1 tūkst. gyventojų</t>
  </si>
  <si>
    <t>1.4.2</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</si>
  <si>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</si>
  <si>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</si>
  <si>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</si>
  <si>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</si>
  <si>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</si>
  <si>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</si>
  <si>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</si>
  <si>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</si>
  <si>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</si>
  <si>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</si>
  <si>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</si>
  <si>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</si>
  <si>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</si>
  <si>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</si>
  <si>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Matematika  46,8;        Lietuvių k. 70,1 (keičiasi patikrinimo struktūra)</t>
  </si>
  <si>
    <t>Matematika  46,9        Lietuvių k. 72,0</t>
  </si>
  <si>
    <t>Matematika  46,9      Lietuvių k. 74,5</t>
  </si>
  <si>
    <t>Matematika  46,8       Lietuvių k. 85,1</t>
  </si>
  <si>
    <t>Matematika  48,5       Lietuvių k.  74,5</t>
  </si>
  <si>
    <r>
      <t xml:space="preserve">Kultūros ir meno programa (11). </t>
    </r>
    <r>
      <rPr>
        <sz val="12"/>
        <color theme="1"/>
        <rFont val="Times New Roman"/>
        <family val="1"/>
        <charset val="186"/>
      </rPr>
      <t>Pagrindinis programos tikslas – siekti, kad miesto kultūrinis gyvenimas taptų patrauklus ir prieinamas kiekvienam gyventojui: profesionaliesiems menininkams būtų sudarytos tinkamos sąlygos kurti, visoms miesto bendruomenės socialinėms grupėms suteiktos galimybės užsiimti menine kūryba ir ją skleisti. Skatinant profesionaliųjų ir mėgėjų meno kolektyvų veiklą, didėtų bendruomenės užimtumas ir taip netiesiogiai būtų prisidedama prie negatyvių visuomenės reiškinių skaičiaus mažinimo.
Numatoma sudaryti sąlygas miestiečiams susipažinti su profesionaliosios muzikos, šiuolaikinio meno, tradicinės dailės, jaunųjų menininkų pasiekimais ir kita veikla, ugdyti miestiečių etninę savimonę.
Kultūros ir meno programa skatina meno kūrėjų ir menininkų tarptautinius mainus, ryšius su kitais Lietuvos regionais, dalijimąsi meninės kūrybos patirtimi. Tai turės įtakos kūrybos atvirumui mieste, prisidės prie Panevėžio miesto žinomumo.
Programa apima kultūros renginių organizavimą, jų meninio lygio didinimą iki tarptautinio lygio ir Savivaldybės administruojamų kultūros ir meno įstaigų veiklą. Miesto kultūros ir meno įstaigos orientuotos tenkinti įvairių socialinių grupių kultūrinės saviraiškos poreikius.</t>
    </r>
    <r>
      <rPr>
        <b/>
        <sz val="12"/>
        <color theme="1"/>
        <rFont val="Times New Roman"/>
        <family val="1"/>
        <charset val="186"/>
      </rPr>
      <t xml:space="preserve">
</t>
    </r>
    <r>
      <rPr>
        <sz val="12"/>
        <color theme="1"/>
        <rFont val="Times New Roman"/>
        <family val="1"/>
        <charset val="186"/>
      </rPr>
      <t xml:space="preserve">Programos vykdytojai: Savivaldybės administracijos Kultūros ir meno skyrius, Panevėžio Elenos Mezginaitės viešoji biblioteka, Panevėžio kraštotyros muziejus, Panevėžio miesto dailės galerija, Stasio Eidrigevičiaus menų centras, Panevėžio teatras „Menas“, Panevėžio lėlių vežimo teatras, Panevėžio muzikinis teatras, Panevėžio kultūros centras, Kino centras „Garsas“.
Programos koordinatorė – Kultūros ir meno skyriaus vyriausioji kultūrinės veiklos koordinavimo ir projektų valdymo specialistė Laima Butkūnienė.
</t>
    </r>
  </si>
  <si>
    <t xml:space="preserve">Parengti  teritorijų planavimo dokumentai  </t>
  </si>
  <si>
    <t>1/500</t>
  </si>
  <si>
    <t>Parengti kompleksiniai teritorijų planavimo dokumentai (bendrojo plano koregavimas/keitimas)</t>
  </si>
  <si>
    <t>30/40</t>
  </si>
  <si>
    <t>35/45</t>
  </si>
  <si>
    <t>40/50</t>
  </si>
  <si>
    <t>2000
 / 6</t>
  </si>
  <si>
    <t>2000
 / 7</t>
  </si>
  <si>
    <t>2000
 / 8</t>
  </si>
  <si>
    <t>45 / 25</t>
  </si>
  <si>
    <t>50 / 30</t>
  </si>
  <si>
    <t>40 / 20</t>
  </si>
  <si>
    <t>65/35</t>
  </si>
  <si>
    <t>67/33</t>
  </si>
  <si>
    <t>Stabilus</t>
  </si>
  <si>
    <t>60/40</t>
  </si>
  <si>
    <t>Pagal poreikį</t>
  </si>
  <si>
    <t>Atotrūkis tarp tikėtinos vidutinės moterų ir vyrų gyvenimo trukmės</t>
  </si>
  <si>
    <t>Mažėjantis/ Didėjantis</t>
  </si>
  <si>
    <t>Atliktų įmonių ir įstaigų, interneto svetainių, reklamos ir viešųjų užrašų patikrinimų skaičius</t>
  </si>
  <si>
    <t xml:space="preserve">Asmenų su sunkia negalia, gaunančių socialinę globą, skaičius </t>
  </si>
  <si>
    <t>Lovų ligoninėse (be slaugos lovų) skaičius, tenkantis 10 tūkst. gyventojų</t>
  </si>
  <si>
    <t>Tikslo, uždavinio, priemonės pavadinimas</t>
  </si>
  <si>
    <t>Archyvinių civilinės būklės aktų įrašų perdavimas Gyventojų registrui</t>
  </si>
  <si>
    <t>Naujų ir patobulintų viešųjų skaitmeninių paslaugų, produktų ir procesų naudotojai (fiziniai ir juridiniai asmenys)</t>
  </si>
  <si>
    <t>Asmenys</t>
  </si>
  <si>
    <t>Elektroninių paslaugų dalis nuo bendro PMSA teikiamų  paslaugų skaičiaus</t>
  </si>
  <si>
    <t>Elektroninių paslaugų dalis nuo bendro PMSA teikiamų paslaugų skaičiaus</t>
  </si>
  <si>
    <t>Sportininkų, dalyvaujančių miesto, regiono, šalies ir tarptautinėse varžybose, skaičius</t>
  </si>
  <si>
    <t xml:space="preserve">Savivaldybės valdomų įmonių proporcingai valdomų akcijų skaičiui gauta dotacija turtui įsigyti </t>
  </si>
  <si>
    <t>%</t>
  </si>
  <si>
    <t>Gerai</t>
  </si>
  <si>
    <t>Įgyvendinti projektą „Švietimo pagalbos ir koordinuotai teikiamų  paslaugų užtikrinimas Panevėžio mieste"</t>
  </si>
  <si>
    <t>Aprūpinti būstu asmenys (šeimos)</t>
  </si>
  <si>
    <t>SBES</t>
  </si>
  <si>
    <r>
      <rPr>
        <b/>
        <sz val="12"/>
        <color theme="1"/>
        <rFont val="Times New Roman"/>
        <family val="1"/>
        <charset val="186"/>
      </rPr>
      <t xml:space="preserve">Urbanistinės plėtros programa (03). </t>
    </r>
    <r>
      <rPr>
        <sz val="12"/>
        <color theme="1"/>
        <rFont val="Times New Roman"/>
        <family val="1"/>
        <charset val="186"/>
      </rPr>
      <t>Siekiant platesnės teritorijos analizės ir bendros urbanistinės strategijos, kokybiškos architektūros kaip progreso ir pažangos, Urbanistinės plėtros programa apima šias sritis: teritorijų planavimą, urbanistiką, architektūrą, geografinę informacinę sistemą (toliau – GIS), nekilnojamąjį kultūros paveldą. 
Želdynų ir rekreacinių teritorijų, jų prieigų atnaujinimo projektų įgyvendinimas leis pagrindines žaliąsias erdves šalia Nevėžio upės sujungti į žaliąjį koridorių, kuris bus naudojamas gyventojų ir miesto svečių rekreacijai, paskatins papildomas vietinio verslo iniciatyvas, darys teigiamą įtaką centrinės dalies vystymuisi ir inicijuos naujus projektus šiuo metu nenaudojamuose ar apleistuose pastatuose.
Planuojama rengti Panevėžiui svarbių architektūrinių ir urbanistinių projektų konkursus, inicijuoti svarbius projektus, dėl kurių Panevėžys įgytų identitetą, gerinti Panevėžio miesto estetinį įvaizdį. 
Siekiama, kad Panevėžio nekilnojamasis kultūros paveldas būtų išsaugotas ir perduotas ateities kartoms, sudarant sąlygas visuomenei jį pažinti ir juo naudotis. Bus rengiami teritorijų planavimo dokumentai, t. y. kompleksinio (bendrasis, detalieji planai) ir specialiojo teritorijų planavimo dokumentai, kuriuose pateikiami teritorijų naudojimo, tvarkymo, apsaugos priemonių, teritorijų vystymo reikmių ir sąlygų sprendiniai. Planuojama vykdyti įvairios paskirties teritorijų detalųjį planavimą, žemės sklypų formavimo ir pertvarkymo projektus. 
Planuojama įgyvendinti valstybinės ir regioninės svarbos projektus: „Rail Baltica“, „Panevėžio LEZ“ teritorijos plėtra.
Programos vykdytojas – Savivaldybės administracijos Teritorijų planavimo ir architektūros skyrius.
Programos koordinatorė – Teritorijų planavimo ir architektūros skyriaus vyr. specialistė Gama Ranonienė.</t>
    </r>
  </si>
  <si>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</si>
  <si>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</si>
  <si>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</si>
  <si>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</si>
  <si>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</si>
  <si>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</si>
  <si>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Įdiegtų programinių sprendimų, mažinančių administracinę naštą, skaičius</t>
  </si>
  <si>
    <t>Savivaldybėje elektroniniu būdu pateiktų gyvenamosios vietos deklaracijų dalis nuo visų pateiktų deklaracijų, ne mažiau kaip, proc.</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</si>
  <si>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</si>
  <si>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</si>
  <si>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</si>
  <si>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</si>
  <si>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„A. Jakšto gatvės pėsčiųjų ir dviračių tilto (nuo Kranto g. iki A. Jakšto g.) atnaujinimas / įrengimas integruojant į bendrą bevariklio transporto tinklą"*</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</si>
  <si>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</si>
  <si>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</si>
  <si>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</si>
  <si>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</si>
  <si>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</si>
  <si>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</si>
  <si>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</si>
  <si>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</si>
  <si>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</si>
  <si>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</si>
  <si>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</si>
  <si>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</si>
  <si>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</si>
  <si>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</si>
  <si>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</si>
  <si>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</si>
  <si>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</si>
  <si>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</si>
  <si>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</si>
  <si>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</si>
  <si>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</si>
  <si>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NVO ir bendruomeninių organizacijų, gavusių Savivaldybės finansavimą projektų skaičius (bendras)</t>
  </si>
  <si>
    <t>0, 12</t>
  </si>
  <si>
    <t>Finansuoti smurtinio elgesio keitimo programą</t>
  </si>
  <si>
    <t>0; 14; 8</t>
  </si>
  <si>
    <t>Jaunimo, besimokančio pagal STEAM (gamtos mokslai, technologijos, inžinerija, menai ir mtematika) krypties mokslo ir studijų programas, dalis nuo visų besimokančio jaunimo skaičiaus</t>
  </si>
  <si>
    <t xml:space="preserve">Įgyvendintų švietimo įstaigų infrastruktūros modernizavimo projektų skaičius </t>
  </si>
  <si>
    <t>Suformuotas Panevėžio miesto vizualinis identitetas (parengtas Panevėžio miesto vizualinio stiliaus aprašas)</t>
  </si>
  <si>
    <t>01.01.04. Paslaugų teikimas Panevėžio socialinių pokyčių centre</t>
  </si>
  <si>
    <r>
      <rPr>
        <b/>
        <sz val="12"/>
        <rFont val="Times New Roman"/>
        <family val="1"/>
        <charset val="186"/>
      </rPr>
      <t>1 grafikas.</t>
    </r>
    <r>
      <rPr>
        <b/>
        <i/>
        <sz val="12"/>
        <rFont val="Times New Roman"/>
        <family val="1"/>
        <charset val="186"/>
      </rPr>
      <t xml:space="preserve"> </t>
    </r>
    <r>
      <rPr>
        <sz val="12"/>
        <rFont val="Times New Roman"/>
        <family val="1"/>
        <charset val="186"/>
      </rPr>
      <t xml:space="preserve">2025 metų asignavimų ir kitų lėšų pasiskirstymas pagal programas
</t>
    </r>
  </si>
  <si>
    <t xml:space="preserve">288724610
190419796
190419981
190420040
190420617
190421338
190421719
190422397
190422963
190423150
190423499
190423684
190423727
190423912
190425888
190984151
191816313
191817034
290422430
303283300
</t>
  </si>
  <si>
    <t xml:space="preserve"> ne daugiau kaip 2,2 proc. </t>
  </si>
  <si>
    <t xml:space="preserve"> ne daugiau kaip 6,7 proc. </t>
  </si>
  <si>
    <t xml:space="preserve">ne daugiau kaip 2,2 proc. </t>
  </si>
  <si>
    <t xml:space="preserve">ne daugiau kaip 6,7 proc. </t>
  </si>
  <si>
    <r>
      <t xml:space="preserve">Įstaigos finansinių įsipareigojimų dalis nuo metinio </t>
    </r>
    <r>
      <rPr>
        <sz val="10"/>
        <color theme="1"/>
        <rFont val="Times New Roman"/>
        <family val="1"/>
        <charset val="186"/>
      </rPr>
      <t>įstaigos</t>
    </r>
    <r>
      <rPr>
        <sz val="10"/>
        <rFont val="Times New Roman"/>
        <family val="1"/>
        <charset val="186"/>
      </rPr>
      <t xml:space="preserve"> biudžeto (Įsipareigojimų koeficientas ne didesnis kaip...)</t>
    </r>
  </si>
  <si>
    <t xml:space="preserve"> ne didesnis kaip 0,1</t>
  </si>
  <si>
    <t>19
1</t>
  </si>
  <si>
    <t xml:space="preserve">Panevėžio miesto savivaldybės 2025–2027 metų strateginis veiklos planas (toliau – SSVP) parengtas remiantis Panevėžio miesto strateginiu plėtros 2021–2027 metų planu, patvirtintu Panevėžio miesto savivaldybės tarybos 2021 m. gruodžio 23 d. sprendimu Nr. 1-362. 
SSVP numatytos programos yra ilgalaikės, tęstinės, kad būtų įgyvendinti pradėti tikslai ir vykdomi projektai, numatyti Panevėžio miesto strateginiame plėtros 2021–2027 metų plane nurodytiems tikslams pasiekti. 
2025–2027 metų SSVP numatoma rengti 15 programų: Savivaldybės valdymo programa (01), Investicijų projektų programa (02), Urbanistinės plėtros programa (03),  Aplinkos apsaugos rėmimo programa (04), Ekonominės plėtros ir verslo skatinimo programa (05), Savivaldybės turto valdymo programa (06), Rinkodaros programa (08), Informacinės visuomenės plėtros programa (09), Miesto infrastruktūros objektų plėtros, modernizavimo ir priežiūros programa (10), Kultūros ir meno programa (11), Sporto programa (12), Švietimo ir ugdymo programa (13), Visuomenės iniciatyvų skatinimo ir saugumo užtikrinimo programa (14), Socialinės paramos įgyvendinimo programa (15), Visuomenės sveikatos rėmimo programa (16).
</t>
  </si>
  <si>
    <t>2025–2027 METŲ STRATEGINIS VEIKLOS PLANAS</t>
  </si>
  <si>
    <r>
      <t xml:space="preserve">SAVIVALDYBĖS MISIJA – plėtoti ir skatinti vietos savivaldą kaip demokratinės valstybės raidos pagrindą, teikti miesto bendruomenei kokybiškas paslaugas, kurios atitiktų viešuosius poreikius ir interesus.
</t>
    </r>
    <r>
      <rPr>
        <sz val="12"/>
        <rFont val="Times New Roman"/>
        <family val="1"/>
        <charset val="186"/>
      </rPr>
      <t>01 Veiklos prioritetas – darni bendruomenė, kurianti miesto kultūrą.</t>
    </r>
    <r>
      <rPr>
        <b/>
        <sz val="12"/>
        <rFont val="Times New Roman"/>
        <family val="1"/>
        <charset val="186"/>
      </rPr>
      <t xml:space="preserve">
</t>
    </r>
    <r>
      <rPr>
        <sz val="12"/>
        <rFont val="Times New Roman"/>
        <family val="1"/>
        <charset val="186"/>
      </rPr>
      <t>02 Veiklos prioritetas – miestas, vystantis tvarią aplinką.</t>
    </r>
    <r>
      <rPr>
        <b/>
        <sz val="12"/>
        <rFont val="Times New Roman"/>
        <family val="1"/>
        <charset val="186"/>
      </rPr>
      <t xml:space="preserve">
</t>
    </r>
    <r>
      <rPr>
        <sz val="12"/>
        <rFont val="Times New Roman"/>
        <family val="1"/>
        <charset val="186"/>
      </rPr>
      <t>03 Veiklos prioritetas –</t>
    </r>
    <r>
      <rPr>
        <b/>
        <sz val="12"/>
        <rFont val="Times New Roman"/>
        <family val="1"/>
        <charset val="186"/>
      </rPr>
      <t xml:space="preserve"> </t>
    </r>
    <r>
      <rPr>
        <sz val="12"/>
        <rFont val="Times New Roman"/>
        <family val="1"/>
        <charset val="186"/>
      </rPr>
      <t xml:space="preserve">švietimo ir verslo bendrystė, plėtojanti ateities ekonomiką.
</t>
    </r>
    <r>
      <rPr>
        <b/>
        <sz val="12"/>
        <rFont val="Times New Roman"/>
        <family val="1"/>
        <charset val="186"/>
      </rPr>
      <t xml:space="preserve">
Veiklos prioritetai 2025–2027 metais</t>
    </r>
    <r>
      <rPr>
        <sz val="12"/>
        <rFont val="Times New Roman"/>
        <family val="1"/>
        <charset val="186"/>
      </rPr>
      <t xml:space="preserve">
Panevėžio miesto plėtra planuojama atsižvelgiant į Panevėžio miesto strateginį plėtros 2021–2027 m. planą ir Panevėžio miesto savivaldybės teritorijos bendrąjį planą. 
</t>
    </r>
    <r>
      <rPr>
        <b/>
        <sz val="12"/>
        <rFont val="Times New Roman"/>
        <family val="1"/>
        <charset val="186"/>
      </rPr>
      <t xml:space="preserve">
</t>
    </r>
  </si>
  <si>
    <r>
      <rPr>
        <b/>
        <sz val="12"/>
        <color theme="1"/>
        <rFont val="Times New Roman"/>
        <family val="1"/>
        <charset val="186"/>
      </rPr>
      <t>01 Veiklos prioritetas. Darni bendruomenė, kurianti miesto kultūrą</t>
    </r>
    <r>
      <rPr>
        <sz val="12"/>
        <color theme="1"/>
        <rFont val="Times New Roman"/>
        <family val="1"/>
        <charset val="186"/>
      </rPr>
      <t xml:space="preserve">
Miestas išsiskiria gyventojų kūrybiškumu ir kultūros renginių įvairove, kuri miestiečiams ir svečiams sudaro galimybes įgyti unikalių patirčių, prisidedančių prie miesto žinomumo didėjimo ir turistų skaičiaus augimo. Šio potencialo išnaudojimas yra vienas iš miesto vystymosi prioritetų. Siekiama padidinti kultūros sektoriaus patrauklumą, susijusį su kultūros įstaigų paslaugų ir infrastruktūros gerinimu, profesionaliojo meno sklaida, efektyvia kultūros darbuotojų veikla, kultūros procesų komunikacija ir suformuotu dinamiško miesto įvaizdžiu. Plėtojamos ir stiprinamos kultūros ir švietimo jungtys, skatinančios bendruomeniškumą, užtikrinančios miesto daugiakultūriškumo sklaidą, prasmingą vaikų, jaunimo ir suaugusiųjų užimtumą. Pasiekti užsibrėžtų tikslų padės 2024 m. atsidarantis Stasio Eidrigevičiaus menų centras (SEMC) – naujos kartos muziejus, šiuolaikinio meno, kultūrinio dialogo, kūrybinių industrijų ir edukacijų erdvė. SEMC bus naujas traukos taškas meno mylėtojams ir turistams, suteikiantis daugiau veiklos galimybių  miesto bendruomenei.
Mieste vystoma ne tik bendruomenei svarbi sveikatos ir sveikatinimo paslaugų įvairovė ir infrastruktūra, užtikrinanti gyventojų sveikos gyvensenos skatinimą, bet ir aukšto meistriškumo sportininkų rengimo sistema, jai reikalinga infrastruktūra. 
Koordinuotai sujungiant viešojo, nevyriausybinio sektorių gebėjimus ir pastangas siekiama formuoti socialinių paslaugų kokybės užtikrinimo kultūrą, grindžiamą gyventojų patirtimis, poreikiais ir jų pasitenkinimo tyrimais. Miesto gyventojų aktyvus įtraukimas į savivaldos klausimų sprendimą, savivaldybės įmonių ir organizacijų pažangi vadyba sudarys sąlygas teikti kokybiškas ir inovatyvias viešąsias paslaugas. Panevėžio miesto jungtys su kitomis savivaldybėmis sudaro prielaidas siekti kokybiškų nacionalinio lygmens paslaugų teikimo užtikrinimo ne tik Panevėžio regiono, bet ir aplinkinių savivaldybių gyventojams.</t>
    </r>
  </si>
  <si>
    <t>SAVIVALDYBĖS 2025–2027 METŲ PLĖTROS TIKSLAI, UŽDAVINIAI IR JŲ STEBĖSENOS RODIKLIAI</t>
  </si>
  <si>
    <r>
      <t>Investicijų projektų programa (02).</t>
    </r>
    <r>
      <rPr>
        <sz val="12"/>
        <color theme="1"/>
        <rFont val="Times New Roman"/>
        <family val="1"/>
        <charset val="186"/>
      </rPr>
      <t xml:space="preserve"> Programa parengta siekiant kurti tvarią socialinę ir ekonominę vertę Panevėžyje, skatinti socialinės atskirties mažėjimą ir socialinį saugumą, didinti kultūros paslaugų prieinamumą, kokybę ir patrauklumą, modernizuojant kultūros įstaigų infrastruktūrą, tvarią miesto plėtrą ir transformaciją, vykdyti kryptingą darnaus judumo politiką savivaldybėje, gerinant eismo saugumą, mažinti poveikį klimato kaitai ir prie jos prisitaikyti, plėtoti sporto ir aktyvaus laisvalaikio infrastruktūrą, pritaikant ją daugiafunkciškumui ir nustatytiems kokybės standartams,  modernizuoti sveikatos priežiūros įstaigas gerinant jų infrastruktūrą,  stiprinti gyventojų sveikatą ir skatinti fizinį aktyvumą siekiant aukšto sporto meistriškumo, didinti gyventojų socialinį aktyvumą, pilietinę atsakomybę ir bendruomeniškumą, gerinti švietimo įstaigų infrastruktūrą ir švietimo sistemos prieinamumą bei kokybę, efektyvinti viešųjų paslaugų teikimą, didinti miesto verslo aplinkos konkurencingumą.
Įgyvendinami projektai: kuriantys tvarią socialinę ir ekonominę vertę, modernizuojant kultūros įstaigas ir gerinant kultūros paslaugų prieinamumą, kokybę ir patrauklumą; stiprinantys gyventojų sveikatą ir skatinantys fizinį aktyvumą; plėtojantys sporto ir aktyvaus laisvalaikio infrastruktūrą, pritaikant ją daugiafunkciškumui ir nustatytiems kokybės standartams, skatinantys socialinės atskirties mažėjimą ir socialinį saugumą, socialinių paslaugų integracijos bendruomenėje plėtrą, skatinantys gyventojų bendruomeniškumą ir pilietiškumą, įtrauktį į savivaldos procesus; mažinantys poveikį klimato kaitai, užtikrinantys saugią ir švarią aplinką, diegiant žiedinės ekonomikos principus, sutvarkant / atnaujinant miesto viešąsias erdves ir pritaikant jas įvairioms socialinėms grupėms; skatinantys miesto tvarią plėtrą ir transformaciją modernizuojant esamą ir vystant naują miesto inžinerinių tinklų infrastruktūrą, atnaujinant ir plečiant susiekimo komunikacijų infrastruktūrą, gerinant eismo saugumą; didinantys švietimo sistemos prieinamumą ir kokybę, modernizuojant švietimo įstaigų infrastruktūrą ir užtikrinant sveiką, saugią, emocinę ir fizinę aplinką; efektyvinantys viešųjų paslaugų teikimą, didinantys miesto verslo aplinkos konkurencingumą, sudarant palankias sąlygas verslo plėtrai ir investicijų pritraukimui.
Programos vykdytojai: Savivaldybės administracijos Investicijų projektų skyrius, E. plėtros skyrius, Miesto infrastruktūros skyrius, Miesto plėtros skyrius, Socialinių reikalų skyrius, Statybos skyrius, Švietimo skyrius, Komunikacijos skyrius, Veiklos valdymo skyrius, Teritorijų planavimo ir architektūros skyrius, Sporto skyrius.
Programos koordinatorė – Investicijų projektų skyriaus vyresnioji investicijų projektų specialistė Angelė Steponavičienė.</t>
    </r>
  </si>
  <si>
    <r>
      <t xml:space="preserve">Ekonominės plėtros ir verslo skatinimo programa (05). </t>
    </r>
    <r>
      <rPr>
        <sz val="12"/>
        <color theme="1"/>
        <rFont val="Times New Roman"/>
        <family val="1"/>
        <charset val="186"/>
      </rPr>
      <t>Ypatingas dėmesys skiriamas verslo, mokslo ir švietimo institucijų ryšių ir bendradarbiavimo stiprinimui, inovacijoms palankios verslo aplinkos sukūrimui, ketvirtosios pramonės revoliucijos (Pramonė 4.0) priemonių kūrimui, diegimui ir plėtojimui – siekiama skatinti robotų ir automatizavimo sprendimų kūrimą, vystymą ir taikymą; taip pat skatinti tiesiogiai su Pramone 4.0 susijusių sričių švietimo programas ir darbuotojų profiliavimo krypčių paramą.</t>
    </r>
    <r>
      <rPr>
        <b/>
        <sz val="12"/>
        <color theme="1"/>
        <rFont val="Times New Roman"/>
        <family val="1"/>
        <charset val="186"/>
      </rPr>
      <t xml:space="preserve"> </t>
    </r>
    <r>
      <rPr>
        <sz val="12"/>
        <color theme="1"/>
        <rFont val="Times New Roman"/>
        <family val="1"/>
        <charset val="186"/>
      </rPr>
      <t>Programa siekiama didinti verslo aplinkos sąlygų gerinimą ir konkurencingumą skatinant kurtis verslus, sudarant sąlygas verslo plėtrai ir investicijų pritraukimui, skatinant pažangių technologinių sprendimų kūrimą ir diegimą, verslo, mokslo ir viešojo sektorių bendradarbiavimą, sukuriant patrauklią aplinką naujų skaitmeninių technologijų bandymui mieste.</t>
    </r>
    <r>
      <rPr>
        <b/>
        <sz val="12"/>
        <color theme="1"/>
        <rFont val="Times New Roman"/>
        <family val="1"/>
        <charset val="186"/>
      </rPr>
      <t xml:space="preserve"> 
</t>
    </r>
    <r>
      <rPr>
        <sz val="12"/>
        <color theme="1"/>
        <rFont val="Times New Roman"/>
        <family val="1"/>
        <charset val="186"/>
      </rPr>
      <t>Programoje numatytas tikslas tapti vienu stipriausių Šiaurės Rytų Europos regiono robotikos centru, skatinančiu inovatyvius išradėjus, užtikrinančiu tamprų mokslo ir verslo bendradarbiavimą, siejančiu mokslinį robotų vystymą ir jų diegimą įvairiose ūkio šakose ir kūrybinėse industrijose, suteikiančiu aukštos pridėtinės vertės kūrybinę aplinką inovacijoms, galimybes verslams jas vystyti, taikyti ir komercializuoti.
Programos vykdytojas – Savivaldybės administracijos Miesto plėtros skyrius.
Programos koordinatorius – Miesto plėtros skyriaus vedėjas Jokūbas Leipus.</t>
    </r>
  </si>
  <si>
    <r>
      <t xml:space="preserve">Savivaldybės turto valdymo programa (06). </t>
    </r>
    <r>
      <rPr>
        <sz val="12"/>
        <color theme="1"/>
        <rFont val="Times New Roman"/>
        <family val="1"/>
        <charset val="186"/>
      </rPr>
      <t xml:space="preserve">Programa parengta siekiant, kad Savivaldybei nuosavybės teise priklausančio turto naudojimas būtų vykdomas planingai – atliekami kadastriniai matavimai, teisinė registracija, organizuojamas tinkamas turto eksploatavimas ir priežiūra, tinkamas lėšų panaudojimas turtui atnaujinti, pritraukiama investicijų nekilnojamojo turto būklei gerinti. Pagrindinė problema – socialinio būsto fondo trūkumas, todėl siekiama padidinti Savivaldybės ir socialinio būsto fondą, siekiant išplėsti galimybes apsirūpinti būstu asmenims ir šeimoms, turintiems teisę į socialinio būsto nuomą,  ir užtikrinti efektyvų esamo gyvenamojo būsto naudojimą, priežiūrą, atnaujinimą ir modernizavimą. </t>
    </r>
    <r>
      <rPr>
        <sz val="12"/>
        <rFont val="Times New Roman"/>
        <family val="1"/>
        <charset val="186"/>
      </rPr>
      <t>Siekiant vykdyti administruojamų nekilnojamojo turto objektų tinkamą priežiūrą ir eksploatavimą kultūros, sporto, mokslo, neformaliojo ugdymo įstaigų ir kitoms Panevėžio mieste vykdomoms veikloms, užtikrinant Lietuvos higienos normų, kitų teisės aktų reikalavimų, susijusių su nekilnojamojo turto priežiūra ir valdymu, laikymąsi, Savivaldybės taryba įsteigė Panevėžio nekilnojamojo turto valdymo centrą.</t>
    </r>
    <r>
      <rPr>
        <b/>
        <sz val="12"/>
        <rFont val="Times New Roman"/>
        <family val="1"/>
        <charset val="186"/>
      </rPr>
      <t xml:space="preserve">
</t>
    </r>
    <r>
      <rPr>
        <sz val="12"/>
        <rFont val="Times New Roman"/>
        <family val="1"/>
        <charset val="186"/>
      </rPr>
      <t>Programos vykdytojas – Savivaldybės administracijos Miesto infrastruktūros skyrius.</t>
    </r>
    <r>
      <rPr>
        <sz val="12"/>
        <color theme="1"/>
        <rFont val="Times New Roman"/>
        <family val="1"/>
        <charset val="186"/>
      </rPr>
      <t xml:space="preserve">
Programos koordinatoriai: Miesto infrastruktūros skyriaus vyriausioji specialistė Jolanta Petrauskė, vyriausiasis specialistas Albertas Dragūnas.</t>
    </r>
  </si>
  <si>
    <r>
      <t xml:space="preserve">Informacinės visuomenės plėtros programa (09). </t>
    </r>
    <r>
      <rPr>
        <sz val="12"/>
        <color theme="1"/>
        <rFont val="Times New Roman"/>
        <family val="1"/>
        <charset val="186"/>
      </rPr>
      <t>Efektyvus tarpinstitucinis bendradarbiavimas teikiant administracines paslaugas, procesų skaitmenizavimas ir automatizavimas, integracinių sąsajų su kitų įstaigų sistemomis ir registrais diegimas leistų mažinti administracinę naštą, užtikrintų Savivaldybės ir miesto gyventojų dialogą.
Teikiamos kuo aukštesnio brandos lygio ir prieinamos bet kuriuo metu paslaugos. Siekiant sutrumpinti kelią nuo piliečio ar ūkio subjekto pareikšto noro atlikti informacijos gavimo / pateikimo ar juridinius veiksmus iki aktualaus rezultato pasiekimo, planuojamos investicijos į duomenų bazių integracijas ir nuoseklų informacijos kaupimą, automatizavimą. Siekiama, kad pilietis kuo daugiau savo klausimų galėtų spręsti tiesiogiai iš namų ar darbo vietos esamomis IT priemonėmis.</t>
    </r>
    <r>
      <rPr>
        <b/>
        <sz val="12"/>
        <color theme="1"/>
        <rFont val="Times New Roman"/>
        <family val="1"/>
        <charset val="186"/>
      </rPr>
      <t xml:space="preserve"> 
</t>
    </r>
    <r>
      <rPr>
        <sz val="12"/>
        <color theme="1"/>
        <rFont val="Times New Roman"/>
        <family val="1"/>
        <charset val="186"/>
      </rPr>
      <t>Siekiant modernizuoti viešąjį administravimą, taikant inovatyvias informacijos ir ryšių technologijas, diegiamos informacinės sistemos, modernizuojama kompiuterių techninė įranga.
Savivaldybėje diegiami nauji informacinių technologijų sprendimai, leidžiantys sujungti ir integruoti informacijos, finansų, dokumentų, žmogiškųjų išteklių ir kitų duomenų bazių išteklius, užtikrinant jų funkcionavimą, palaikymą ir atnaujinimą.</t>
    </r>
    <r>
      <rPr>
        <b/>
        <sz val="12"/>
        <color theme="1"/>
        <rFont val="Times New Roman"/>
        <family val="1"/>
        <charset val="186"/>
      </rPr>
      <t xml:space="preserve">
</t>
    </r>
    <r>
      <rPr>
        <sz val="12"/>
        <color theme="1"/>
        <rFont val="Times New Roman"/>
        <family val="1"/>
        <charset val="186"/>
      </rPr>
      <t>Programos vykdytojas – Savivaldybės administracijos E. plėtros skyrius.
Programos koordinatorius – E. plėtros skyriaus vedėjas Andrius Gailiūnas.</t>
    </r>
  </si>
  <si>
    <r>
      <t xml:space="preserve">Rinkodaros programa (08). </t>
    </r>
    <r>
      <rPr>
        <sz val="12"/>
        <color theme="1"/>
        <rFont val="Times New Roman"/>
        <family val="1"/>
        <charset val="186"/>
      </rPr>
      <t>Programa siekiama kryptingai plėtoti turizmo paslaugas racionaliai panaudojant turimus rekreacinius, kultūrinius turizmo išteklius, sukurti palankias sąlygas organizuoti tarptautinius renginius, tobulinti Panevėžio miesto įvaizdį, skatinti atvykstamojo ir vietinio turizmo plėtrą.</t>
    </r>
    <r>
      <rPr>
        <b/>
        <sz val="12"/>
        <color theme="1"/>
        <rFont val="Times New Roman"/>
        <family val="1"/>
        <charset val="186"/>
      </rPr>
      <t xml:space="preserve"> </t>
    </r>
    <r>
      <rPr>
        <sz val="12"/>
        <color theme="1"/>
        <rFont val="Times New Roman"/>
        <family val="1"/>
        <charset val="186"/>
      </rPr>
      <t>Panevėžio, kaip regiono turizmo traukos centro, įvaizdį planuojama formuoti įvairiomis priemonėmis: užtikrinant nemokamos informacijos apie Panevėžio turizmo objektus, vietoves, paslaugas teikimą turistams, miesto svečiams, žiniasklaidai, kelionių organizatoriams, kt. interesantams įvairiomis komunikacijos priemonėmis ir būdais; rengiant turizmo skatinimo konkursą, kuriuo siekiama skatinti Panevėžio turizmo sektoriaus plėtrą, didinti miesto reprezentatyvumą, vystant inovatyvius, miesto strategines kryptis atitinkančius ir tikslinių rinkų srautus užtikrinančius turizmo produktus ir paslaugas.</t>
    </r>
    <r>
      <rPr>
        <b/>
        <sz val="12"/>
        <color theme="1"/>
        <rFont val="Times New Roman"/>
        <family val="1"/>
        <charset val="186"/>
      </rPr>
      <t xml:space="preserve"> </t>
    </r>
    <r>
      <rPr>
        <sz val="12"/>
        <color theme="1"/>
        <rFont val="Times New Roman"/>
        <family val="1"/>
        <charset val="186"/>
      </rPr>
      <t xml:space="preserve">Miesto įvaizdžio formavimas ir efektyvios komunikacijos užtikrinimas įgyvendinami per miesto identiteto kūrimą, stiprinimą ir žinomumo didinimą, viešosios komunikacijos tobulinimą. </t>
    </r>
    <r>
      <rPr>
        <b/>
        <sz val="12"/>
        <color theme="1"/>
        <rFont val="Times New Roman"/>
        <family val="1"/>
        <charset val="186"/>
      </rPr>
      <t xml:space="preserve">
</t>
    </r>
    <r>
      <rPr>
        <sz val="12"/>
        <color theme="1"/>
        <rFont val="Times New Roman"/>
        <family val="1"/>
        <charset val="186"/>
      </rPr>
      <t>Programos vykdytojas – Savivaldybės administracijos Komunikacijos skyrius.
Programos koordinatorės: Komunikacijos skyriaus vyriausioji komunikacijos specialistė Jurgita Ivonaitienė, vedėjo pavaduotoja Vilma Kučytė.</t>
    </r>
  </si>
  <si>
    <r>
      <t xml:space="preserve">Miesto infrastruktūros objektų plėtros, modernizavimo ir priežiūros programa (10). </t>
    </r>
    <r>
      <rPr>
        <sz val="12"/>
        <color theme="1"/>
        <rFont val="Times New Roman"/>
        <family val="1"/>
        <charset val="186"/>
      </rPr>
      <t>Programa parengta siekiant prižiūrėti ir plėsti inžinerinius tinklus, modernizuoti miesto infrastruktūros objektus, didinti viešųjų erdvių patrauklumą, užtikrinti mieste švarą ir tvarką. Siekiant užtikrinti nuolatinį miesto inžinerinių tinklų funkcionavimą, bus atliekami kasmetiniai gatvių apšvietimo, eksploatavimo, einamojo remonto ir avarinių gedimų likvidavimo darbai.</t>
    </r>
    <r>
      <rPr>
        <b/>
        <sz val="12"/>
        <color theme="1"/>
        <rFont val="Times New Roman"/>
        <family val="1"/>
        <charset val="186"/>
      </rPr>
      <t xml:space="preserve"> </t>
    </r>
    <r>
      <rPr>
        <sz val="12"/>
        <color theme="1"/>
        <rFont val="Times New Roman"/>
        <family val="1"/>
        <charset val="186"/>
      </rPr>
      <t>Norint padidinti eismo saugumą, bus įrengiamos naujos ir rekonstruojamos esamos reguliavimo priemonės, didinamas pėsčiųjų perėjų saugumas, įrengiamos išmaniosios perėjos, diegiamos ir prižiūrimos greičio reguliavimo priemonės, vykdoma kryptinga darnaus judumo politika, gerinama viešojo transporto ir miesto susisiekimo infrastruktūra, skatinama netaršaus mikrotransporto infrastruktūros plėtra, diegiamos intelektinės elektroninės priemonės viešajame transporte, organizuojama rinkliava už transporto stovėjimą gatvėse ir aikštėse.</t>
    </r>
    <r>
      <rPr>
        <b/>
        <sz val="12"/>
        <color theme="1"/>
        <rFont val="Times New Roman"/>
        <family val="1"/>
        <charset val="186"/>
      </rPr>
      <t xml:space="preserve">
</t>
    </r>
    <r>
      <rPr>
        <sz val="12"/>
        <color theme="1"/>
        <rFont val="Times New Roman"/>
        <family val="1"/>
        <charset val="186"/>
      </rPr>
      <t>Siekiant paskatinti energijos taupymą, atsinaujinančių ir alternatyvių energijos išteklių naudojimą, bus skatinama kvartalinė renovacija, modernizuojami Savivaldybės viešieji pastatai, didinamas Savivaldybės ir miesto įmonių / organizacijų aplinkosauginis veiksmingumas, mažinamas jų veiklos poveikis aplinkai.
Toliau modernizuojama miesto susisiekimo infrastruktūra ir paslaugų sistema, siekiant sumažinti oro taršą, užtikrinti efektyvesnį miesto gyventojų susisiekimą, aukštą teikiamų viešųjų transporto paslaugų kokybę.</t>
    </r>
    <r>
      <rPr>
        <b/>
        <sz val="12"/>
        <color theme="1"/>
        <rFont val="Times New Roman"/>
        <family val="1"/>
        <charset val="186"/>
      </rPr>
      <t xml:space="preserve">
</t>
    </r>
    <r>
      <rPr>
        <sz val="12"/>
        <color theme="1"/>
        <rFont val="Times New Roman"/>
        <family val="1"/>
        <charset val="186"/>
      </rPr>
      <t xml:space="preserve">Programos vykdytojai: Savivaldybės administracijos Miesto infrastruktūros skyrius, Teritorijų planavimo ir architektūros skyrius, Miesto plėtros skyrius, Statybos skyrius.
Programos </t>
    </r>
    <r>
      <rPr>
        <sz val="12"/>
        <rFont val="Times New Roman"/>
        <family val="1"/>
        <charset val="186"/>
      </rPr>
      <t>koordinatoriai</t>
    </r>
    <r>
      <rPr>
        <sz val="12"/>
        <color theme="1"/>
        <rFont val="Times New Roman"/>
        <family val="1"/>
        <charset val="186"/>
      </rPr>
      <t xml:space="preserve"> – Miesto infrastruktūros skyriaus vedėjas Dalius Vadluga, Statybos skyriaus vedėjas Darius Linkonas.</t>
    </r>
  </si>
  <si>
    <r>
      <t xml:space="preserve">Švietimo ir ugdymo programa (13). </t>
    </r>
    <r>
      <rPr>
        <sz val="12"/>
        <color theme="1"/>
        <rFont val="Times New Roman"/>
        <family val="1"/>
        <charset val="186"/>
      </rPr>
      <t>Įgyvendinant programą bus realizuojamos Lietuvos Respublikos vietos savivaldos įstatymo nustatytos savarankiškosios savivaldybių funkcijos: savivaldybės teritorijoje gyvenančių vaikų iki 16 metų mokymosi pagal privalomojo švietimo programas užtikrinimas; švietimo pagalbos teikimo mokiniui, mokytojui, šeimai, mokyklai, vaiko minimalios priežiūros priemonių vykdymo organizavimas ir koordinavimas; bendrojo ugdymo mokyklų moksleivių, gyvenančių kaimo gyvenamosiose vietovėse, neatlygintino pavėžėjimo į mokyklas ir namus organizavimas; ikimokyklinio ugdymo, vaikų ir suaugusiųjų neformaliojo švietimo organizavimas, vaikų ir jaunimo užimtumo organizavimas; maitinimo paslaugų organizavimas teisės aktų nustatyta tvarka švietimo įstaigose, įgyvendinančiose mokymą pagal ikimokyklinio, priešmokyklinio ir bendrojo lavinimo programas.
Įgyvendinant programą bus vykdomos Lietuvos Respublikos vietos savivaldos įstatymo nustatytos valstybinės (valstybės perduotos savivaldybėms) funkcijos: privalomas priešmokyklinis ugdymas.
Veiksmingai ir harmoningai ugdant asmenybę, jos intelektines, kūrybines, emocines, fizines galias bus užtikrintos kiekvieno žmogaus dalyvavimo įvairiose veiklos srityse galimybės. Tobulinant švietimo sistemą mieste, siekiama, kad būtų užtikrintos lygios mokymosi pradžios galimybės, vidurinis išsilavinimas būtų visuotinis, apimantis visus gyventojų sluoksnius. Įgyvendinus šios programos tikslus ir uždavinius, bus sukurta veiksminga ir darni, tikslingu finansavimu ir racionaliu išteklių naudojimu pagrįsta švietimo sistema, užtikrinama ugdymo kokybė.</t>
    </r>
    <r>
      <rPr>
        <b/>
        <sz val="12"/>
        <color theme="1"/>
        <rFont val="Times New Roman"/>
        <family val="1"/>
        <charset val="186"/>
      </rPr>
      <t xml:space="preserve">
</t>
    </r>
    <r>
      <rPr>
        <sz val="12"/>
        <color theme="1"/>
        <rFont val="Times New Roman"/>
        <family val="1"/>
        <charset val="186"/>
      </rPr>
      <t>Programos vykdytojai: Savivaldybės administracijos Švietimo skyrius, švietimo įstaigos.
Programos koordinatorė – Švietimo skyriaus vedėja Silvija Sėrikovienė.</t>
    </r>
  </si>
  <si>
    <r>
      <t xml:space="preserve">Visuomenės iniciatyvų skatinimo ir saugumo užtikrinimo programa (14). </t>
    </r>
    <r>
      <rPr>
        <sz val="12"/>
        <color theme="1"/>
        <rFont val="Times New Roman"/>
        <family val="1"/>
        <charset val="186"/>
      </rPr>
      <t xml:space="preserve">Šia programa siekiama skatinti gyventojų pilietinę atsakomybę ir socialinį aktyvumą įtraukiant į savivaldos procesus, stiprinti jaunimo užimtumo galimybes ir dalyvavimą nevyriausybinių organizacijų veiklose, skatinti gyventojų dalyvavimą savivaldos rinkimuose, kurti faktais ir žiniomis grįstus politinius procesus. Siekiama skatinti ir remti miesto nevyriausybines organizacijas, jų veiklą, bendruomenių iniciatyvas, jų plėtrą. Skatinamas gyventojų bendruomeniškumas, savanorystė, gyventojų pilietinis aktyvumas, taip užtikrinant kokybišką atstovavimą miesto gyventojų interesams.
Taip pat siekiama, kad kuo daugiau ugdymo įstaigų, bendruomenės narių aktyviai įsitrauktų į neigiamų socialinių veiksnių prevencinį problemų sprendimą. Stengiamasi užtikrinti neigiamų socialinių veiksnių (priklausomybės, nusikaltimai, smurtas artimoje aplinkoje) prevencijos stiprinimą. </t>
    </r>
    <r>
      <rPr>
        <b/>
        <sz val="12"/>
        <color theme="1"/>
        <rFont val="Times New Roman"/>
        <family val="1"/>
        <charset val="186"/>
      </rPr>
      <t xml:space="preserve">
</t>
    </r>
    <r>
      <rPr>
        <sz val="12"/>
        <color theme="1"/>
        <rFont val="Times New Roman"/>
        <family val="1"/>
        <charset val="186"/>
      </rPr>
      <t xml:space="preserve">Programos vykdytoja – Savivaldybės administracija.
Programos koordinatorė – nevyriausybinių organizacijų koordinatorė Goda Voveriūnaitė-Kaminskienė
</t>
    </r>
    <r>
      <rPr>
        <b/>
        <sz val="12"/>
        <color theme="1"/>
        <rFont val="Times New Roman"/>
        <family val="1"/>
        <charset val="186"/>
      </rPr>
      <t xml:space="preserve">
</t>
    </r>
  </si>
  <si>
    <r>
      <t xml:space="preserve">Socialinės paramos įgyvendinimo programa (15). </t>
    </r>
    <r>
      <rPr>
        <sz val="12"/>
        <color theme="1"/>
        <rFont val="Times New Roman"/>
        <family val="1"/>
        <charset val="186"/>
      </rPr>
      <t>Socialinė apsauga – tai socialinių, ekonominių, organizacinių priemonių sistema, teikianti gyvenimui būtinas lėšas ir paslaugas gyventojams, kurie įstatymų nustatytais atvejais dėl senatvės, negalios, mirties, ligos, motinystės (tėvystės), nedarbo ir kitų aplinkybių praranda savarankiškumą, pajamas ir negali pakankamai savimi pasirūpinti. Socialinė apsauga susijusi ir su sparčiai senstančia visuomene, todėl auga socialinių paslaugų poreikis ir vyresnio amžiaus gyventojų daliai. Siekiama, kad Panevėžio mieste veikiančios socialines paslaugas teikiančios įstaigos, NVO,   bendruomenės, savanoriai dirbtų koordinuotai, tarpusavyje bendradarbiautų, todėl būtų kokybiškiau ir efektyviau sprendžiamos gyventojų poreikius atitinkančios paslaugos. Kaip ir kitų savivaldybių, Panevėžio miesto gyventojų socialinių paslaugų poreikį lemiantys veiksniai yra: mažas gimstamumas ir visuomenės senėjimas (neigiamas gyventojų prieaugis), negalia, emigracija, socialinė rizika, nedarbas. 
Koordinuotai sujungiant viešojo, nevyriausybinio sektorių gebėjimus ir pastangas siekiama formuoti socialinių paslaugų kokybės užtikrinimo kultūrą, grindžiamą gyventojų poreikiais ir jų pasitenkinimo tyrimais. 
Panevėžio mieste sukurtas bazinis socialinių paslaugų institucijų tinklas: Panevėžio socialinių paslaugų centras, Panevėžio socialinių pokyčių centras, Panevėžio specialioji mokykla-daugiafunkcis centras (švietimo įstaiga, teikianti socialines paslaugas), VšĮ Šv. Juozapo globos namai (Panevėžio miesto savivaldybės administracija yra dalininkė), nevyriausybinių organizacijų sektorius. Socialines paslaugas ir paramą siekiama teikti asmeniui (šeimai) koordinuotai, atsižvelgiant į individualius asmens (šeimos) interesus ir nustatytus socialinių paslaugų poreikius.
Įgyvendinant Lietuvos Respublikos įstatymų ir norminių teisės aktų nustatytą socialinę paramą, organizuojama ir plėtojama būtina finansinė parama atsižvelgiant į miesto gyventojų poreikius.
Siekiant didinti socialinės paramos prieinamumą, informaciją apie socialinę paramą visuomenei teikti aiškiai ir suprantamai, vystyti socialinės paramos teikimą kompleksiškai ir derinti tarpusavyje įvairias socialinės paramos formas.</t>
    </r>
    <r>
      <rPr>
        <b/>
        <sz val="12"/>
        <color theme="1"/>
        <rFont val="Times New Roman"/>
        <family val="1"/>
        <charset val="186"/>
      </rPr>
      <t xml:space="preserve">
</t>
    </r>
    <r>
      <rPr>
        <sz val="12"/>
        <color theme="1"/>
        <rFont val="Times New Roman"/>
        <family val="1"/>
        <charset val="186"/>
      </rPr>
      <t xml:space="preserve">Programos vykdytojai: Savivaldybės administracijos Socialinių reikalų skyrius, Apskaitos skyrius; nevyriausybinių organizacijų koordinatorius, jaunimo reikalų koordinatorius; Panevėžio socialinių paslaugų centras; Panevėžio specialioji mokykla-daugiafunkcis centras; Panevėžio socialinių pokyčių centras; Panevėžio atviras jaunimo centras. 
Programos koordinatorė – Socialinių reikalų skyriaus vyriausioji buhalterė Laimutė Navagruckienė.
</t>
    </r>
  </si>
  <si>
    <r>
      <rPr>
        <b/>
        <sz val="12"/>
        <rFont val="Times New Roman"/>
        <family val="1"/>
        <charset val="186"/>
      </rPr>
      <t>Visuomenės sveikatos rėmimo programa (16)</t>
    </r>
    <r>
      <rPr>
        <sz val="12"/>
        <color theme="1"/>
        <rFont val="Times New Roman"/>
        <family val="1"/>
        <charset val="186"/>
      </rPr>
      <t>. Įgyvendinant programą realizuojamos Lietuvos Respublikos vietos savivaldos įstatyme nustatytos savivaldybių savarankiškosios funkcijos – pirminė asmens ir visuomenės sveikatos priežiūra, parama savivaldybės gyventojų sveikatos priežiūrai. Siekiama užtikrinti kokybišką Panevėžio miesto gyventojų asmens ir visuomenės sveikatos priežiūrą, sveikatos politikos įgyvendinimą savivaldybės lygiu, efektyviai formuoti sveikatos priežiūros sistemą, tikslingai paskirstyti lėšas visuomenės sveikatos priežiūrai. Įgyvendinti gyventojų sveikatinimo priemones, nukreiptas į Stebėsenos ataskaitoje pažymėtas visuomenės sveikatos problemas.
Programos vykdytojai: Savivaldybės administracijos Socialinių reikalų skyriaus Sveikatos poskyris, Savivaldybės visuomenės sveikatos biuras.
Programos koordinatorius – Savivaldybės administracijos sveikatos reikalų koordinatorius (Socialinių reikalų skyriaus Sveikatos poskyrio vedėjas) Mindaugas Burba.</t>
    </r>
  </si>
  <si>
    <t>Veiklos valdymo skyrius</t>
  </si>
  <si>
    <t xml:space="preserve">
Panevėžys – miestas, išsiskiriantis turtinga istorija ir ją kuriančiais žmonėmis. Tai miestas, puoselėjantis gilias kultūrines tradicijas ir žengiantis drauge su šiuolaikinio pasaulio kultūra. Pažangiųjų technologijų ir pramonės centras, nuosekliai vystantis darnaus, inovatyvaus europietiško miesto kryptį. Panevėžys vertina įgytą patirtį ir per įgyvendinamus pokyčius siekia pažangos užsibrėžtose srityse. Miestas vis atviresnis kuriantiems žmonėms verslo, švietimo ir mokslo, kultūros ir meno, sporto, bendruomenių, jaunimo veiklų kontekste. Įgyvendindamas 2025–2027 m. Strateginiame veiklos plane numatytus tikslus, uždavinius ir priemones, Panevėžys siekia tapti miestu, išsiskiriančiu į ateitį ir pažangą orientuotu integraliu požiūriu, pramonės vystymuisi pritaikyta infrastruktūra, efektyviai veikiančia švietimo sistema, pažangia, inovatyvia, patrauklia gyventi ir dirbti Aukštaitijos sostine. Jau dabar Panevėžys išgyvena akivaizdžius pokyčius visose srityse, pradedant atnaujinama infrastruktūra, tvarkomomis viešosiomis erdvėmis ir baigiant patrauklios aplinkos kūrimu verslui, švietimui, kultūrai, sportui ir inovacijoms. Todėl 2025–2027 m. Panevėžys ir toliau nuosekliai sieks savo tikslų. Stiprėsime kaip miestas, kuriame vis patogiau kurti kokybišką gyvenimą ir ateitį. Kaip miestas, kuriame gyventojai sąmoningai, aktyviai kuria ir puoselėja atsakingą bendruomenę bei aplinką.
</t>
  </si>
  <si>
    <t>Miesto bendruomenės įtraukties pokytis palyginti su praėjusiais metais</t>
  </si>
  <si>
    <t>Mažėjantis / Didėjantis</t>
  </si>
  <si>
    <t>Ligotumas 10 tūkst. gyventojų</t>
  </si>
  <si>
    <t>Tūkst. keleivių / km</t>
  </si>
  <si>
    <t>Veikiančių subjektų, siūlančių nuomotis automobilius, dviračius ir kitas transporto priemones, jomis dalintis, skaičius</t>
  </si>
  <si>
    <t>Miesto teritorijos administracinių ribų keitimo galimybių studija / ha</t>
  </si>
  <si>
    <t>Į paviršinius vandenis išleistų užterštų (nevalytų) ir nepakankamai išvalytų ūkio, buities ir gamybos nuotekų dalis bendrame nuotekų sraute</t>
  </si>
  <si>
    <t>NVŠ (neformaliojo vaikų švietimo) ir FŠPU (formalųjį švietimą papildančio ugdymo) programų, vykdomų bet kurio švietimo teikėjo Savivaldybėje, krypčių skaičius</t>
  </si>
  <si>
    <r>
      <t>3.2.2. Uždavinys.</t>
    </r>
    <r>
      <rPr>
        <sz val="12"/>
        <color theme="1"/>
        <rFont val="Times New Roman"/>
        <family val="1"/>
        <charset val="186"/>
      </rPr>
      <t xml:space="preserve"> Sudaryti mokymosi visą gyvenimą galimybes atsižvelgiant į trumpalaikes ir ilgalaikes darbo rinkos poreikių prognozes</t>
    </r>
  </si>
  <si>
    <t>Darbuotojų inovacinėse įmonėse dalis, palyginti su visų įmonių darbuotojais (Panevėžio apskrities rodiklis)</t>
  </si>
  <si>
    <t>MVĮ (mažųjų ir vidutinių įmonių),  tenkančių        1 tūkst. miesto gyventojų, skaičius</t>
  </si>
  <si>
    <t>Tiesioginių užsienio investicijų, tenkančių vienam gyventojui, dalis palyginti su Lietuvos vidurkiu</t>
  </si>
  <si>
    <r>
      <t xml:space="preserve">3.3.4. Uždavinys. </t>
    </r>
    <r>
      <rPr>
        <sz val="12"/>
        <color theme="1"/>
        <rFont val="Times New Roman"/>
        <family val="1"/>
        <charset val="186"/>
      </rPr>
      <t>Paskatinti verslo, mokslo ir viešojo sektoriaus bendradarbiavimą kuriant, komercializuojant aukštos pridėtinės vertės produktus</t>
    </r>
  </si>
  <si>
    <t>ES fondams teiktos ir baigtos įgyvendinti įmonių kartu su mokslo institucijomis pagal MTEPI (mokslinių tyrimų, eksperimentinės plėtros ir inovacijų) prioritetą paraiškos</t>
  </si>
  <si>
    <t>Išvengiamų hospitalizacijų skaičius 1 tūkst. gyventojų</t>
  </si>
  <si>
    <t>Suaugusiųjų, kurie užsiima aktyvia fizine veikla bent po 30 min. 5 dienas ir daugiau per savaitę, skaičius 1 tūkst. gyventojų
(skaičiuojamas 2022 m. ir 2026 m.)</t>
  </si>
  <si>
    <t>km / kv. km</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</si>
  <si>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</si>
  <si>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</si>
  <si>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</si>
  <si>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</si>
  <si>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</si>
  <si>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</si>
  <si>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</si>
  <si>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</si>
  <si>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</si>
  <si>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</si>
  <si>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</si>
  <si>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</si>
  <si>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</si>
  <si>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</si>
  <si>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</si>
  <si>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</si>
  <si>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</si>
  <si>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</si>
  <si>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</si>
  <si>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</si>
  <si>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</si>
  <si>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</si>
  <si>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</si>
  <si>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</si>
  <si>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</si>
  <si>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</si>
  <si>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</si>
  <si>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</si>
  <si>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</si>
  <si>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</si>
  <si>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</si>
  <si>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</si>
  <si>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</si>
  <si>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</si>
  <si>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</si>
  <si>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</si>
  <si>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</si>
  <si>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</si>
  <si>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</si>
  <si>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</si>
  <si>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</si>
  <si>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</si>
  <si>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</si>
  <si>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</si>
  <si>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</si>
  <si>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</si>
  <si>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</si>
  <si>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</si>
  <si>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</si>
  <si>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</si>
  <si>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</si>
  <si>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</si>
  <si>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</si>
  <si>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</si>
  <si>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Sudarytas mero fondas</t>
  </si>
  <si>
    <t>Sudarytas mero rezervas</t>
  </si>
  <si>
    <t>Savivaldybės pasirengimo reaguoti į ekstremaliąsias situacijas lygis ne žemesnis kaip proc.</t>
  </si>
  <si>
    <t xml:space="preserve">01.01.01. Kultūros paslaugų  prieinamumo ir patrauklumo  didinimas, modernizuojant kultūros įstaigų  infrastruktūrą ir pritaikant daugiafunkcėms ir daugiakultūrėms paslaugoms </t>
  </si>
  <si>
    <t>Modernizuotų / įrengtų ir pritaikytų daugiafunkcėms ir daugiakultūrėms paslaugoms istaigų / objektų skaičius</t>
  </si>
  <si>
    <t>06.03.01. Viešųjų erdvių pritaikymas / natūralių ir pusiau natūralių miesto erdvių tvarkymas ir atnaujinimas (viešosios, poilsio, tyliosios zonos)</t>
  </si>
  <si>
    <r>
      <t xml:space="preserve">Modernizuota GIS, atnaujinta </t>
    </r>
    <r>
      <rPr>
        <i/>
        <sz val="12"/>
        <rFont val="Times New Roman"/>
        <family val="1"/>
        <charset val="186"/>
      </rPr>
      <t xml:space="preserve">Arc </t>
    </r>
    <r>
      <rPr>
        <sz val="12"/>
        <rFont val="Times New Roman"/>
        <family val="1"/>
        <charset val="186"/>
      </rPr>
      <t>GIS programinė įranga</t>
    </r>
  </si>
  <si>
    <t>Prijungtos gretimos gyvenvietės ir teritorijos Šiaulių kryptimi nuo miesto ribos iki „Rail Baltica“ magistralės</t>
  </si>
  <si>
    <t>TUI, tenkančių vienam gyventojui, dalis palyginti su Lietuvos vidurkiu</t>
  </si>
  <si>
    <t>Mokestinėmis lengvatomis įmonėms plėstis ir diegti pažangius technologinius sprendimus pasinaudojusių įmonių skaičius</t>
  </si>
  <si>
    <t xml:space="preserve">02.04. Uždavinys.  Paskatinti verslo, mokslo ir viešojo sektoriaus bendradarbiavimą kuriant bei komercializuojant aukštos pridėtinės vertės produktus </t>
  </si>
  <si>
    <t>Įdiegta daugiafunkcė pažeidimų kontrolės sistema</t>
  </si>
  <si>
    <t>Gatvės, kurioms taikomas „gyvenamosios zonos“ eismo statusas</t>
  </si>
  <si>
    <t>02.01.01. Daugiabučių namų modernizavimo skatinimas ir plėtra, taikant kompleksines energinio efektyvumo didinimo priemones</t>
  </si>
  <si>
    <t>Parengta kvartalų energinio efektyvumo didinimo programa</t>
  </si>
  <si>
    <t>Atlikti remonto darbai Savivaldybei priklausančiuose statiniuose</t>
  </si>
  <si>
    <t>Naujų parengtų ar atnaujintų edukacinių programų skaičius</t>
  </si>
  <si>
    <t>Programų uždaviniai, priemonės ir jų stebėsenos rodikliai nurodomi 4 lentelėje.</t>
  </si>
  <si>
    <t>Savivaldybės programų tikslai, uždaviniai, priemonės, asignavimai ir kitos lėšos nurodomi 3 lentelėje.</t>
  </si>
  <si>
    <t>2025 – 2027 metų asignavimų ir kitų lėšų pasiskirstymas pagal programas (tūkst. Eur) nurodomi 2 lentelėje.</t>
  </si>
  <si>
    <t>Savivaldybės 2025–2027 metų plėtros tikslų, uždavinių stebėsenos rodikliai nurodomi 1 lentelėje.</t>
  </si>
  <si>
    <t>Savivaldybės valdomų įmonių ir viešųjų įstaigų planuojami pasiekti pagrindiniai veiklos rodikliai ir jų reikšmės nurodomi 5 lentelėje.</t>
  </si>
  <si>
    <t>01.03.01. Kultūros paslaugų prieinamumo ir patrauklumo didinimas, modernizuojant kultūros įstaigų infrastruktūrą ir pritaikant daugiafunkcėms ir daugiakultūrėms paslaugoms</t>
  </si>
  <si>
    <t>Modernizuotų / pritaikytų daugiafunkcėms ir daugiakultūrėms paslaugoms kultūros įstaigų skaičius</t>
  </si>
  <si>
    <t xml:space="preserve">Finansuotų tarptautinių profesionaliojo meno renginių, atskleidžiančių Panevėžio miesto identitetą, skaičius </t>
  </si>
  <si>
    <t>Panevėžio sporto centre sportuojančių asmenų skaičius</t>
  </si>
  <si>
    <t>Sukurtos sporto infrastruktūros valdymo priemonės ir sportinio ugdymo apskaitos priemonės</t>
  </si>
  <si>
    <t xml:space="preserve">01.02.01. Tarptautinių, nacionalinių fizinio aktyvumo ir sporto renginių organizavimas.
Dalyvavimas sporto varžybose, renginiuose </t>
  </si>
  <si>
    <t xml:space="preserve">Organizuotų tarptautinių, nacionalinių, fizinio aktyvumo sporto renginių ir dalyvavimo varžybose, renginiuose skaičius </t>
  </si>
  <si>
    <t>Ikimokyklinio ugdymo mokyklų skaičius</t>
  </si>
  <si>
    <t>Ikimokyklinio ugdymo mokyklas lankančių vaikų skaičius</t>
  </si>
  <si>
    <r>
      <t xml:space="preserve">Bendrojo ugdymo mokyklų skaičius
</t>
    </r>
    <r>
      <rPr>
        <sz val="10"/>
        <rFont val="Times New Roman"/>
        <family val="1"/>
        <charset val="186"/>
      </rPr>
      <t>(Daugiafunkcis centras finansuojams 15 programoje)</t>
    </r>
  </si>
  <si>
    <t>Mokytojų, turinčių visos pareigybės darbo krūvį, dalis</t>
  </si>
  <si>
    <t>Mokyklinės dokumentacijos įsigijimas iš Švietimo, mokslo ir sporto ministerijos (egzempliorių skaičius)</t>
  </si>
  <si>
    <t>Vaikų ir jaunimo meno projektų ir  tautinio  meno kolektyvų veiklos projektų konkurso organizavimas (projektuose dalyvavusių mokinių skaičius)</t>
  </si>
  <si>
    <t>„Metų mokytojo“ ir „Jaunojo mokytojo“  nominacijų ir premijų skyrimas švietimo darbuotojams (įsteigtų nominacijų skaičius)</t>
  </si>
  <si>
    <t>Trūkstamų specialybių pedagogų pritraukimo į Panevėžio miesto švietimo įstaigas ir mokytojų perkvalifikavimo  programos įgyvendinimas (finansinę paramą gavusių pedagogų skaičius)</t>
  </si>
  <si>
    <t>01.02.02. Pedagoginės psichologinės tarnybos veikla</t>
  </si>
  <si>
    <t>Pedagoginės psichologinės tarnybos darbuotojų skaičius</t>
  </si>
  <si>
    <t xml:space="preserve">Mokinių dalis, lankanti Panevėžio regioninį STEAM atviros prieigos centrą,  Savivaldybės finansuojamas STEAM srities neformaliojo vaikų / jaunimo švietimo akademijas </t>
  </si>
  <si>
    <t>Profesijos patarėjų pareigybių skaičius</t>
  </si>
  <si>
    <t>Nevyriausybinių ir bendruomeninių organizacijų lyderių, narių kvalifikacijos kėlimas (dalyvavusių organizacijų / asmenų skaičius)</t>
  </si>
  <si>
    <t xml:space="preserve">Gyventojų poreikius atitinkančių socialinių paslaugų  dalis nuo Socialinių paslaugų kataloge nurodytų paslaugų skaičiaus </t>
  </si>
  <si>
    <t>01.01.03. Paslaugų teikimas Panevėžio specialiojoje mokykloje-daugiafunkciame centre</t>
  </si>
  <si>
    <t xml:space="preserve">NVO, teikiančių socialines paslaugas, skaičius </t>
  </si>
  <si>
    <t>Socialinių paslaugų spektro įvairovė ir dalis nuo Socialinių paslaugų kataloge nurodytų paslaugų skaičiaus</t>
  </si>
  <si>
    <t xml:space="preserve">Tikslinės populiacijos dalis, dalyvavusi širdies ir  kraujagyslių ligų prevencijos programoje </t>
  </si>
  <si>
    <t>Asmenų, dalyvavusių užkrečiamųjų ligų prevencijos skatinimo ir supratimo apie mikroorganizmų atsparumą antimikrobinėms medžiagoms užsiėmimuose, skaičius</t>
  </si>
  <si>
    <t xml:space="preserve">Mokyklų, dalyvaujančių „Sveikatą stiprinančių mokyklų“ tinkle, dalis </t>
  </si>
  <si>
    <t xml:space="preserve">Veiklos rezultatų vertinimo rodiklis: kritinis likvidumo rodiklis </t>
  </si>
  <si>
    <t>Papildomas finansavimo šaltinių pritraukimas (ASPĮ per pastaruosius 3 m. yra pasirašiusi bent dvi sutartis dėl dalyvavimo projektuose, pagal kurias gauna papildomą finansavimą)</t>
  </si>
  <si>
    <t>Suderintų vietinio susisiekimo bendrų su kitomis savivaldybėmis maršrutų skaičius, vnt.</t>
  </si>
  <si>
    <t xml:space="preserve">ne mažiau kaip 0,8 </t>
  </si>
  <si>
    <t>ne mažiau kaip 0,8</t>
  </si>
  <si>
    <t>ne mažiau kaip 90 proc. infrastruktūra patenkintų įmonių dalis</t>
  </si>
  <si>
    <t>ne mažiau nei 7 renginiai</t>
  </si>
  <si>
    <t>Panevėžio miesto socialinių paslaugų rūšių pagal gyventojų poreikius ir jų teikimo mąstą 2025–2027 m. prognozė pateikiama priede.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</si>
</sst>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rgb="FF808080"/>
      <name val="Times New Roman"/>
      <family val="1"/>
      <charset val="186"/>
    </font>
    <font>
      <sz val="5"/>
      <color theme="1"/>
      <name val="Times New Roman"/>
      <family val="1"/>
      <charset val="186"/>
    </font>
    <font>
      <b/>
      <sz val="12"/>
      <color rgb="FF000000"/>
      <name val="Times New Roman"/>
      <family val="1"/>
      <charset val="186"/>
    </font>
    <font>
      <i/>
      <sz val="12"/>
      <color rgb="FF808080"/>
      <name val="Times New Roman"/>
      <family val="1"/>
      <charset val="186"/>
    </font>
    <font>
      <sz val="10"/>
      <color theme="1"/>
      <name val="Times New Roman"/>
      <family val="1"/>
      <charset val="186"/>
    </font>
    <font>
      <b/>
      <sz val="10"/>
      <color rgb="FF000000"/>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i/>
      <sz val="12"/>
      <color rgb="FF000000"/>
      <name val="Times New Roman"/>
      <family val="1"/>
      <charset val="186"/>
    </font>
    <font>
      <sz val="12"/>
      <color rgb="FF000000"/>
      <name val="Times New Roman"/>
      <family val="1"/>
      <charset val="186"/>
    </font>
    <font>
      <b/>
      <i/>
      <sz val="10"/>
      <color theme="1"/>
      <name val="Times New Roman"/>
      <family val="1"/>
      <charset val="186"/>
    </font>
    <font>
      <b/>
      <sz val="12"/>
      <name val="Times New Roman"/>
      <family val="1"/>
      <charset val="186"/>
    </font>
    <font>
      <sz val="10"/>
      <color theme="1"/>
      <name val="Calibri"/>
      <family val="2"/>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Times New Roman"/>
      <family val="1"/>
      <charset val="186"/>
    </font>
    <font>
      <sz val="11"/>
      <name val="Calibri"/>
      <family val="2"/>
      <charset val="186"/>
      <scheme val="minor"/>
    </font>
    <font>
      <sz val="12"/>
      <color rgb="FFFF0000"/>
      <name val="Times New Roman"/>
      <family val="1"/>
      <charset val="186"/>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12"/>
      <color rgb="FF333333"/>
      <name val="Times New Roman"/>
      <family val="1"/>
      <charset val="186"/>
    </font>
    <font>
      <sz val="12"/>
      <color theme="1"/>
      <name val="Calibri"/>
      <family val="2"/>
      <charset val="186"/>
      <scheme val="minor"/>
    </font>
    <font>
      <sz val="9"/>
      <name val="Times New Roman"/>
      <family val="1"/>
      <charset val="186"/>
    </font>
    <font>
      <i/>
      <sz val="12"/>
      <name val="Times New Roman"/>
      <family val="1"/>
      <charset val="186"/>
    </font>
    <font>
      <i/>
      <sz val="12"/>
      <color rgb="FF000000"/>
      <name val="Times New Roman"/>
      <family val="1"/>
      <charset val="186"/>
    </font>
    <font>
      <vertAlign val="superscript"/>
      <sz val="12"/>
      <color theme="1"/>
      <name val="Times New Roman"/>
      <family val="1"/>
      <charset val="186"/>
    </font>
    <font>
      <vertAlign val="superscript"/>
      <sz val="12"/>
      <name val="Times New Roman"/>
      <family val="1"/>
      <charset val="186"/>
    </font>
    <font>
      <sz val="12"/>
      <name val="Times New Roman"/>
      <family val="1"/>
    </font>
    <font>
      <sz val="10"/>
      <name val="Arial"/>
      <family val="2"/>
    </font>
    <font>
      <sz val="11"/>
      <color theme="1"/>
      <name val="Calibri"/>
      <family val="2"/>
      <charset val="186"/>
      <scheme val="minor"/>
    </font>
    <font>
      <b/>
      <sz val="11"/>
      <name val="Times New Roman"/>
      <family val="1"/>
      <charset val="186"/>
    </font>
    <font>
      <sz val="12"/>
      <name val="Calibri"/>
      <family val="2"/>
      <charset val="186"/>
      <scheme val="minor"/>
    </font>
    <font>
      <b/>
      <sz val="11"/>
      <color theme="1"/>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C808A3"/>
      <name val="Calibri"/>
      <family val="2"/>
      <charset val="186"/>
      <scheme val="minor"/>
    </font>
    <font>
      <sz val="9"/>
      <name val="Calibri"/>
      <family val="2"/>
      <charset val="186"/>
      <scheme val="minor"/>
    </font>
    <font>
      <sz val="10"/>
      <name val="Times New Roman"/>
      <family val="1"/>
    </font>
    <font>
      <b/>
      <sz val="10"/>
      <name val="Times New Roman"/>
      <family val="1"/>
    </font>
    <font>
      <sz val="11"/>
      <name val="Calibri"/>
      <family val="2"/>
      <charset val="186"/>
    </font>
    <font>
      <b/>
      <sz val="12"/>
      <color rgb="FF0000FF"/>
      <name val="Times New Roman"/>
      <family val="1"/>
      <charset val="186"/>
    </font>
    <font>
      <sz val="12"/>
      <color rgb="FF00B050"/>
      <name val="Times New Roman"/>
      <family val="1"/>
      <charset val="186"/>
    </font>
    <font>
      <sz val="12"/>
      <color rgb="FF000000"/>
      <name val="Calibri"/>
      <family val="2"/>
      <charset val="186"/>
      <scheme val="minor"/>
    </font>
    <font>
      <sz val="12"/>
      <name val="Calibri"/>
      <family val="2"/>
      <charset val="186"/>
    </font>
    <font>
      <sz val="11"/>
      <color rgb="FF000000"/>
      <name val="Calibri"/>
      <family val="2"/>
      <charset val="186"/>
    </font>
    <font>
      <sz val="11"/>
      <color indexed="8"/>
      <name val="Calibri"/>
      <family val="2"/>
      <charset val="186"/>
    </font>
    <font>
      <sz val="12"/>
      <color indexed="8"/>
      <name val="Times New Roman"/>
      <family val="1"/>
      <charset val="186"/>
    </font>
    <font>
      <b/>
      <i/>
      <sz val="10"/>
      <name val="Times New Roman"/>
      <family val="1"/>
      <charset val="186"/>
    </font>
    <font>
      <b/>
      <sz val="11"/>
      <color rgb="FF0066FF"/>
      <name val="Calibri"/>
      <family val="2"/>
      <charset val="186"/>
      <scheme val="minor"/>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b/>
      <i/>
      <sz val="12"/>
      <name val="Times New Roman"/>
      <family val="1"/>
      <charset val="186"/>
    </font>
    <font>
      <b/>
      <i/>
      <sz val="10"/>
      <color rgb="FF000000"/>
      <name val="Times New Roman"/>
      <family val="1"/>
      <charset val="186"/>
    </font>
  </fonts>
  <fills count="21">
    <fill>
      <patternFill patternType="none"/>
    </fill>
    <fill>
      <patternFill patternType="gray125"/>
    </fill>
    <fill>
      <patternFill patternType="solid">
        <fgColor rgb="FFDBE5F1"/>
        <bgColor indexed="64"/>
      </patternFill>
    </fill>
    <fill>
      <patternFill patternType="solid">
        <fgColor rgb="FFDEEAF6"/>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rgb="FFF8F8F8"/>
        <bgColor indexed="64"/>
      </patternFill>
    </fill>
    <fill>
      <patternFill patternType="solid">
        <fgColor rgb="FFDC3939"/>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diagonal/>
    </border>
    <border>
      <left style="thin">
        <color indexed="64"/>
      </left>
      <right style="medium">
        <color indexed="64"/>
      </right>
      <top style="medium">
        <color indexed="64"/>
      </top>
      <bottom style="medium">
        <color indexed="64"/>
      </bottom>
      <diagonal/>
    </border>
    <border>
      <left style="medium">
        <color rgb="FF808080"/>
      </left>
      <right style="medium">
        <color rgb="FF808080"/>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808080"/>
      </left>
      <right/>
      <top style="medium">
        <color rgb="FF808080"/>
      </top>
      <bottom style="medium">
        <color rgb="FF808080"/>
      </bottom>
      <diagonal/>
    </border>
    <border>
      <left style="medium">
        <color rgb="FF000000"/>
      </left>
      <right style="medium">
        <color rgb="FF000000"/>
      </right>
      <top style="medium">
        <color rgb="FF000000"/>
      </top>
      <bottom/>
      <diagonal/>
    </border>
    <border>
      <left/>
      <right style="medium">
        <color rgb="FF000000"/>
      </right>
      <top/>
      <bottom/>
      <diagonal/>
    </border>
  </borders>
  <cellStyleXfs count="6">
    <xf numFmtId="0" fontId="0" fillId="0" borderId="0"/>
    <xf numFmtId="0" fontId="21" fillId="0" borderId="0"/>
    <xf numFmtId="0" fontId="43" fillId="0" borderId="0"/>
    <xf numFmtId="0" fontId="44" fillId="0" borderId="0"/>
    <xf numFmtId="0" fontId="65" fillId="0" borderId="0"/>
    <xf numFmtId="0" fontId="66" fillId="0" borderId="0" applyNumberFormat="0" applyFill="0" applyBorder="0" applyProtection="0"/>
  </cellStyleXfs>
  <cellXfs count="931">
    <xf numFmtId="0" fontId="0" fillId="0" borderId="0" xfId="0"/>
    <xf numFmtId="0" fontId="2" fillId="0" borderId="0" xfId="0" applyFont="1" applyAlignment="1">
      <alignment horizontal="center" vertical="center"/>
    </xf>
    <xf numFmtId="0" fontId="2" fillId="0" borderId="0" xfId="0" applyFont="1" applyAlignment="1">
      <alignment horizontal="justify"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0" borderId="3" xfId="0" applyFont="1" applyBorder="1" applyAlignment="1">
      <alignment horizontal="center" vertical="center" wrapText="1"/>
    </xf>
    <xf numFmtId="0" fontId="1" fillId="0" borderId="6" xfId="0" applyFont="1" applyBorder="1" applyAlignment="1">
      <alignment vertical="center" wrapText="1"/>
    </xf>
    <xf numFmtId="0" fontId="10" fillId="0" borderId="6" xfId="0" applyFont="1" applyBorder="1" applyAlignment="1">
      <alignment horizontal="center" vertical="center" wrapText="1"/>
    </xf>
    <xf numFmtId="0" fontId="14" fillId="2" borderId="4" xfId="0" applyFont="1" applyFill="1" applyBorder="1" applyAlignment="1">
      <alignment horizontal="center" vertical="center" wrapText="1"/>
    </xf>
    <xf numFmtId="0" fontId="13" fillId="0" borderId="6" xfId="0" applyFont="1" applyBorder="1" applyAlignment="1">
      <alignment horizontal="justify"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vertical="center" wrapText="1"/>
    </xf>
    <xf numFmtId="0" fontId="2" fillId="0" borderId="6" xfId="0" applyFont="1" applyBorder="1" applyAlignment="1">
      <alignment vertical="center" wrapText="1"/>
    </xf>
    <xf numFmtId="0" fontId="13" fillId="0" borderId="6" xfId="0" applyFont="1" applyBorder="1" applyAlignment="1">
      <alignment horizontal="center" vertical="center" wrapText="1"/>
    </xf>
    <xf numFmtId="0" fontId="0" fillId="0" borderId="0" xfId="0" applyAlignment="1">
      <alignment wrapText="1"/>
    </xf>
    <xf numFmtId="0" fontId="5"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wrapText="1"/>
    </xf>
    <xf numFmtId="0" fontId="7" fillId="0" borderId="4" xfId="0" applyFont="1" applyBorder="1" applyAlignment="1">
      <alignment horizontal="center" vertical="center" wrapText="1"/>
    </xf>
    <xf numFmtId="0" fontId="2" fillId="4" borderId="9" xfId="0" applyFont="1" applyFill="1" applyBorder="1" applyAlignment="1">
      <alignment vertical="top" wrapText="1"/>
    </xf>
    <xf numFmtId="0" fontId="2" fillId="4" borderId="21" xfId="0" applyFont="1" applyFill="1" applyBorder="1" applyAlignment="1">
      <alignment vertical="top" wrapText="1"/>
    </xf>
    <xf numFmtId="0" fontId="2" fillId="4" borderId="9" xfId="0" applyFont="1" applyFill="1" applyBorder="1" applyAlignment="1">
      <alignment wrapText="1"/>
    </xf>
    <xf numFmtId="0" fontId="2" fillId="4" borderId="11" xfId="0" applyFont="1" applyFill="1" applyBorder="1" applyAlignment="1">
      <alignment wrapText="1"/>
    </xf>
    <xf numFmtId="0" fontId="10" fillId="0" borderId="2" xfId="0" applyFont="1" applyBorder="1" applyAlignment="1">
      <alignment horizontal="center" vertical="center" wrapText="1"/>
    </xf>
    <xf numFmtId="0" fontId="10" fillId="5" borderId="6" xfId="0" applyFont="1" applyFill="1" applyBorder="1" applyAlignment="1">
      <alignment horizontal="center" vertical="center" wrapText="1"/>
    </xf>
    <xf numFmtId="0" fontId="0" fillId="5" borderId="0" xfId="0" applyFill="1" applyAlignment="1">
      <alignment horizontal="left"/>
    </xf>
    <xf numFmtId="0" fontId="12" fillId="0" borderId="6"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13" fillId="0" borderId="6" xfId="0" applyFont="1" applyBorder="1" applyAlignment="1">
      <alignment horizontal="left" vertical="center" wrapText="1"/>
    </xf>
    <xf numFmtId="0" fontId="7" fillId="0" borderId="6" xfId="0" applyFont="1" applyBorder="1" applyAlignment="1">
      <alignment horizontal="left" vertical="center" wrapText="1"/>
    </xf>
    <xf numFmtId="0" fontId="13" fillId="0" borderId="6" xfId="0" applyFont="1" applyBorder="1" applyAlignment="1">
      <alignment vertical="center" wrapText="1"/>
    </xf>
    <xf numFmtId="49" fontId="7" fillId="0" borderId="0" xfId="0" applyNumberFormat="1" applyFont="1" applyAlignment="1">
      <alignment horizontal="center" vertical="center" wrapText="1"/>
    </xf>
    <xf numFmtId="0" fontId="12" fillId="0" borderId="6" xfId="0" applyFont="1" applyBorder="1" applyAlignment="1">
      <alignment horizontal="justify" vertical="center" wrapText="1"/>
    </xf>
    <xf numFmtId="0" fontId="14" fillId="0" borderId="6" xfId="0" applyFont="1" applyBorder="1" applyAlignment="1">
      <alignment horizontal="justify" vertical="center" wrapText="1"/>
    </xf>
    <xf numFmtId="0" fontId="11" fillId="0" borderId="6" xfId="0" applyFont="1" applyBorder="1" applyAlignment="1">
      <alignment horizontal="center" vertical="center" wrapText="1"/>
    </xf>
    <xf numFmtId="0" fontId="11" fillId="5" borderId="6" xfId="0" applyFont="1" applyFill="1" applyBorder="1" applyAlignment="1">
      <alignment horizontal="center" vertical="center" wrapText="1"/>
    </xf>
    <xf numFmtId="49" fontId="7"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0" fontId="13" fillId="7" borderId="6" xfId="0" applyFont="1" applyFill="1" applyBorder="1" applyAlignment="1">
      <alignment horizontal="justify" vertical="center" wrapText="1"/>
    </xf>
    <xf numFmtId="0" fontId="7" fillId="7" borderId="6" xfId="0" applyFont="1" applyFill="1" applyBorder="1" applyAlignment="1">
      <alignment horizontal="left" vertical="center" wrapText="1"/>
    </xf>
    <xf numFmtId="49" fontId="7" fillId="8" borderId="3" xfId="0" applyNumberFormat="1" applyFont="1" applyFill="1" applyBorder="1" applyAlignment="1">
      <alignment horizontal="center" vertical="center" wrapText="1"/>
    </xf>
    <xf numFmtId="0" fontId="9" fillId="8" borderId="6" xfId="0" applyFont="1" applyFill="1" applyBorder="1" applyAlignment="1">
      <alignment vertical="center" wrapText="1"/>
    </xf>
    <xf numFmtId="0" fontId="13" fillId="8" borderId="6" xfId="0" applyFont="1" applyFill="1" applyBorder="1" applyAlignment="1">
      <alignment horizontal="justify" vertical="center" wrapText="1"/>
    </xf>
    <xf numFmtId="0" fontId="7" fillId="8" borderId="6" xfId="0" applyFont="1" applyFill="1" applyBorder="1" applyAlignment="1">
      <alignment horizontal="left" vertical="center" wrapText="1"/>
    </xf>
    <xf numFmtId="49" fontId="7" fillId="9" borderId="3" xfId="0" applyNumberFormat="1" applyFont="1" applyFill="1" applyBorder="1" applyAlignment="1">
      <alignment horizontal="center" vertical="center" wrapText="1"/>
    </xf>
    <xf numFmtId="0" fontId="7" fillId="9" borderId="6" xfId="0" applyFont="1" applyFill="1" applyBorder="1" applyAlignment="1">
      <alignment vertical="center" wrapText="1"/>
    </xf>
    <xf numFmtId="0" fontId="13" fillId="9" borderId="6" xfId="0" applyFont="1" applyFill="1" applyBorder="1" applyAlignment="1">
      <alignment horizontal="justify" vertical="center" wrapText="1"/>
    </xf>
    <xf numFmtId="0" fontId="14" fillId="9" borderId="6" xfId="0" applyFont="1" applyFill="1" applyBorder="1" applyAlignment="1">
      <alignment horizontal="justify" vertical="center" wrapText="1"/>
    </xf>
    <xf numFmtId="0" fontId="12" fillId="9" borderId="6" xfId="0" applyFont="1" applyFill="1" applyBorder="1" applyAlignment="1">
      <alignment horizontal="justify" vertical="center" wrapText="1"/>
    </xf>
    <xf numFmtId="49" fontId="7" fillId="10" borderId="3" xfId="0" applyNumberFormat="1" applyFont="1" applyFill="1" applyBorder="1" applyAlignment="1">
      <alignment horizontal="center" vertical="center" wrapText="1"/>
    </xf>
    <xf numFmtId="0" fontId="13" fillId="10" borderId="6" xfId="0" applyFont="1" applyFill="1" applyBorder="1" applyAlignment="1">
      <alignment vertical="center" wrapText="1"/>
    </xf>
    <xf numFmtId="0" fontId="13" fillId="10" borderId="6" xfId="0" applyFont="1" applyFill="1" applyBorder="1" applyAlignment="1">
      <alignment horizontal="justify" vertical="center" wrapText="1"/>
    </xf>
    <xf numFmtId="0" fontId="7" fillId="10" borderId="6" xfId="0" applyFont="1" applyFill="1" applyBorder="1" applyAlignment="1">
      <alignment vertical="center" wrapText="1"/>
    </xf>
    <xf numFmtId="0" fontId="14" fillId="10" borderId="6" xfId="0" applyFont="1" applyFill="1" applyBorder="1" applyAlignment="1">
      <alignment horizontal="justify" vertical="center" wrapText="1"/>
    </xf>
    <xf numFmtId="0" fontId="12" fillId="10" borderId="6" xfId="0" applyFont="1" applyFill="1" applyBorder="1" applyAlignment="1">
      <alignment horizontal="justify" vertical="center" wrapText="1"/>
    </xf>
    <xf numFmtId="0" fontId="26" fillId="5" borderId="20" xfId="0" applyFont="1" applyFill="1" applyBorder="1"/>
    <xf numFmtId="0" fontId="26" fillId="5" borderId="0" xfId="0" applyFont="1" applyFill="1"/>
    <xf numFmtId="0" fontId="26" fillId="5" borderId="0" xfId="0" applyFont="1" applyFill="1" applyAlignment="1">
      <alignment horizontal="left"/>
    </xf>
    <xf numFmtId="0" fontId="28" fillId="2" borderId="1"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22" fillId="0" borderId="6" xfId="0" applyFont="1" applyBorder="1" applyAlignment="1">
      <alignment horizontal="left" vertical="center" wrapText="1"/>
    </xf>
    <xf numFmtId="0" fontId="9" fillId="8" borderId="1" xfId="0" applyFont="1" applyFill="1" applyBorder="1" applyAlignment="1">
      <alignment vertical="center" wrapText="1"/>
    </xf>
    <xf numFmtId="49" fontId="22" fillId="0" borderId="1" xfId="0" applyNumberFormat="1" applyFont="1" applyBorder="1" applyAlignment="1">
      <alignment horizontal="center" vertical="top"/>
    </xf>
    <xf numFmtId="49" fontId="22" fillId="0" borderId="13" xfId="0" applyNumberFormat="1" applyFont="1" applyBorder="1" applyAlignment="1">
      <alignment horizontal="center" vertical="top"/>
    </xf>
    <xf numFmtId="49" fontId="33" fillId="0" borderId="3" xfId="0" applyNumberFormat="1" applyFont="1" applyBorder="1" applyAlignment="1">
      <alignment horizontal="center" vertical="top"/>
    </xf>
    <xf numFmtId="0" fontId="7" fillId="0" borderId="4" xfId="0" applyFont="1" applyBorder="1" applyAlignment="1">
      <alignment horizontal="left" vertical="center" wrapText="1"/>
    </xf>
    <xf numFmtId="0" fontId="12" fillId="0" borderId="4" xfId="0" applyFont="1" applyBorder="1" applyAlignment="1">
      <alignment horizontal="center" vertical="center" wrapText="1"/>
    </xf>
    <xf numFmtId="49" fontId="33" fillId="0" borderId="20" xfId="0" applyNumberFormat="1" applyFont="1" applyBorder="1" applyAlignment="1">
      <alignment horizontal="center" vertical="top"/>
    </xf>
    <xf numFmtId="49" fontId="22" fillId="0" borderId="9" xfId="0" applyNumberFormat="1" applyFont="1" applyBorder="1" applyAlignment="1">
      <alignment horizontal="center" vertical="top"/>
    </xf>
    <xf numFmtId="49" fontId="22" fillId="0" borderId="21" xfId="0" applyNumberFormat="1" applyFont="1" applyBorder="1" applyAlignment="1">
      <alignment horizontal="center" vertical="top"/>
    </xf>
    <xf numFmtId="49" fontId="33" fillId="0" borderId="10" xfId="0" applyNumberFormat="1" applyFont="1" applyBorder="1" applyAlignment="1">
      <alignment horizontal="center" vertical="top"/>
    </xf>
    <xf numFmtId="0" fontId="12" fillId="0" borderId="4" xfId="0" applyFont="1" applyBorder="1" applyAlignment="1">
      <alignment horizontal="justify" vertical="center" wrapText="1"/>
    </xf>
    <xf numFmtId="0" fontId="22" fillId="0" borderId="1" xfId="0" applyFont="1" applyBorder="1" applyAlignment="1">
      <alignment horizontal="center" vertical="top"/>
    </xf>
    <xf numFmtId="0" fontId="22" fillId="0" borderId="13" xfId="0" applyFont="1" applyBorder="1" applyAlignment="1">
      <alignment horizontal="center" vertical="top"/>
    </xf>
    <xf numFmtId="0" fontId="22" fillId="0" borderId="6" xfId="0" applyFont="1" applyBorder="1" applyAlignment="1">
      <alignment horizontal="center" vertical="top"/>
    </xf>
    <xf numFmtId="0" fontId="2" fillId="5" borderId="22" xfId="0" applyFont="1" applyFill="1" applyBorder="1" applyAlignment="1">
      <alignment vertical="top" wrapText="1"/>
    </xf>
    <xf numFmtId="0" fontId="2" fillId="5" borderId="9" xfId="0" applyFont="1" applyFill="1" applyBorder="1" applyAlignment="1">
      <alignment vertical="top" wrapText="1"/>
    </xf>
    <xf numFmtId="0" fontId="1" fillId="5" borderId="9" xfId="0" applyFont="1" applyFill="1" applyBorder="1" applyAlignment="1">
      <alignment vertical="top" wrapText="1"/>
    </xf>
    <xf numFmtId="0" fontId="1" fillId="5" borderId="9" xfId="0" applyFont="1" applyFill="1" applyBorder="1" applyAlignment="1">
      <alignment horizontal="left" vertical="top" wrapText="1"/>
    </xf>
    <xf numFmtId="0" fontId="2" fillId="5" borderId="11" xfId="0" applyFont="1" applyFill="1" applyBorder="1" applyAlignment="1">
      <alignment vertical="top" wrapText="1"/>
    </xf>
    <xf numFmtId="0" fontId="2" fillId="5" borderId="21" xfId="0" applyFont="1" applyFill="1" applyBorder="1" applyAlignment="1">
      <alignment vertical="top" wrapText="1"/>
    </xf>
    <xf numFmtId="0" fontId="2" fillId="4" borderId="2" xfId="0" applyFont="1" applyFill="1" applyBorder="1" applyAlignment="1">
      <alignment horizontal="left" vertical="top" wrapText="1"/>
    </xf>
    <xf numFmtId="0" fontId="1" fillId="5" borderId="14" xfId="0" applyFont="1" applyFill="1" applyBorder="1" applyAlignment="1">
      <alignment vertical="top" wrapText="1"/>
    </xf>
    <xf numFmtId="0" fontId="1" fillId="5" borderId="1" xfId="0" applyFont="1" applyFill="1" applyBorder="1" applyAlignment="1">
      <alignment vertical="top" wrapText="1"/>
    </xf>
    <xf numFmtId="0" fontId="1" fillId="5" borderId="13" xfId="0" applyFont="1" applyFill="1" applyBorder="1" applyAlignment="1">
      <alignment vertical="top" wrapText="1"/>
    </xf>
    <xf numFmtId="0" fontId="2" fillId="5" borderId="10" xfId="0" applyFont="1" applyFill="1" applyBorder="1" applyAlignment="1">
      <alignment vertical="top" wrapText="1"/>
    </xf>
    <xf numFmtId="0" fontId="24" fillId="0" borderId="1" xfId="0" applyFont="1" applyBorder="1" applyAlignment="1">
      <alignment horizontal="center" vertical="top" wrapText="1"/>
    </xf>
    <xf numFmtId="0" fontId="23" fillId="0" borderId="9" xfId="0" applyFont="1" applyBorder="1" applyAlignment="1">
      <alignment horizontal="center" vertical="top" wrapText="1"/>
    </xf>
    <xf numFmtId="0" fontId="25" fillId="0" borderId="1" xfId="0" applyFont="1" applyBorder="1" applyAlignment="1">
      <alignment horizontal="center" vertical="top" wrapText="1"/>
    </xf>
    <xf numFmtId="0" fontId="23" fillId="0" borderId="1" xfId="0" applyFont="1" applyBorder="1" applyAlignment="1">
      <alignment horizontal="center" vertical="top" wrapText="1"/>
    </xf>
    <xf numFmtId="0" fontId="24" fillId="0" borderId="9" xfId="0" applyFont="1" applyBorder="1" applyAlignment="1">
      <alignment horizontal="center" vertical="top" wrapText="1"/>
    </xf>
    <xf numFmtId="0" fontId="24" fillId="0" borderId="4" xfId="0" applyFont="1" applyBorder="1" applyAlignment="1">
      <alignment horizontal="center" vertical="top" wrapText="1"/>
    </xf>
    <xf numFmtId="0" fontId="1" fillId="5" borderId="21" xfId="0" applyFont="1" applyFill="1" applyBorder="1" applyAlignment="1">
      <alignment vertical="top" wrapText="1"/>
    </xf>
    <xf numFmtId="0" fontId="1" fillId="5" borderId="3" xfId="0" applyFont="1" applyFill="1" applyBorder="1" applyAlignment="1">
      <alignmen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24" fillId="0" borderId="3" xfId="0" applyFont="1" applyBorder="1" applyAlignment="1">
      <alignment horizontal="center" vertical="top" wrapText="1"/>
    </xf>
    <xf numFmtId="0" fontId="35" fillId="5" borderId="1" xfId="0" applyFont="1" applyFill="1" applyBorder="1" applyAlignment="1">
      <alignment horizontal="center" vertical="top" wrapText="1"/>
    </xf>
    <xf numFmtId="0" fontId="1" fillId="0" borderId="9" xfId="0" applyFont="1" applyBorder="1" applyAlignment="1">
      <alignment horizontal="center" vertical="top" wrapText="1"/>
    </xf>
    <xf numFmtId="164" fontId="24"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1" fillId="5" borderId="10" xfId="0" applyFont="1" applyFill="1" applyBorder="1" applyAlignment="1">
      <alignment vertical="top" wrapText="1"/>
    </xf>
    <xf numFmtId="0" fontId="2" fillId="5" borderId="10"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wrapText="1"/>
    </xf>
    <xf numFmtId="0" fontId="1" fillId="5" borderId="2" xfId="0" applyFont="1" applyFill="1" applyBorder="1" applyAlignment="1">
      <alignment wrapText="1"/>
    </xf>
    <xf numFmtId="0" fontId="1" fillId="5" borderId="9" xfId="0" applyFont="1" applyFill="1" applyBorder="1" applyAlignment="1">
      <alignment wrapText="1"/>
    </xf>
    <xf numFmtId="0" fontId="1" fillId="0" borderId="1" xfId="0" quotePrefix="1" applyFont="1" applyBorder="1" applyAlignment="1">
      <alignment horizontal="center" vertical="top"/>
    </xf>
    <xf numFmtId="0" fontId="24" fillId="0" borderId="1" xfId="0" quotePrefix="1" applyFont="1" applyBorder="1" applyAlignment="1">
      <alignment horizontal="center" vertical="top"/>
    </xf>
    <xf numFmtId="164" fontId="24" fillId="0" borderId="1" xfId="0" quotePrefix="1" applyNumberFormat="1" applyFont="1" applyBorder="1" applyAlignment="1">
      <alignment horizontal="center" vertical="top"/>
    </xf>
    <xf numFmtId="0" fontId="1" fillId="5" borderId="21" xfId="0" applyFont="1" applyFill="1" applyBorder="1" applyAlignment="1">
      <alignment horizontal="left" vertical="top" wrapText="1"/>
    </xf>
    <xf numFmtId="0" fontId="24" fillId="5" borderId="9" xfId="0" applyFont="1" applyFill="1" applyBorder="1" applyAlignment="1">
      <alignment horizontal="left" vertical="top" wrapText="1"/>
    </xf>
    <xf numFmtId="0" fontId="1" fillId="5" borderId="10" xfId="0" applyFont="1" applyFill="1" applyBorder="1" applyAlignment="1">
      <alignment wrapText="1"/>
    </xf>
    <xf numFmtId="0" fontId="1" fillId="0" borderId="1" xfId="0" applyFont="1" applyBorder="1" applyAlignment="1">
      <alignment horizontal="center" vertical="center" wrapText="1"/>
    </xf>
    <xf numFmtId="0" fontId="1" fillId="5" borderId="10" xfId="0" applyFont="1" applyFill="1" applyBorder="1" applyAlignment="1">
      <alignment horizontal="left" vertical="top" wrapText="1"/>
    </xf>
    <xf numFmtId="0" fontId="1" fillId="5" borderId="2" xfId="0" applyFont="1" applyFill="1" applyBorder="1" applyAlignment="1">
      <alignment vertical="top" wrapText="1"/>
    </xf>
    <xf numFmtId="0" fontId="19" fillId="5" borderId="9" xfId="0" applyFont="1" applyFill="1" applyBorder="1" applyAlignment="1">
      <alignment vertical="top" wrapText="1"/>
    </xf>
    <xf numFmtId="0" fontId="24" fillId="5" borderId="1" xfId="0" applyFont="1" applyFill="1" applyBorder="1" applyAlignment="1">
      <alignment vertical="top" wrapText="1"/>
    </xf>
    <xf numFmtId="0" fontId="1" fillId="5" borderId="2" xfId="0" applyFont="1" applyFill="1" applyBorder="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left" vertical="top" wrapText="1"/>
    </xf>
    <xf numFmtId="0" fontId="16" fillId="0" borderId="0" xfId="0" applyFont="1" applyAlignment="1">
      <alignment horizontal="center" vertical="center" readingOrder="1"/>
    </xf>
    <xf numFmtId="0" fontId="39" fillId="0" borderId="0" xfId="0" applyFont="1" applyAlignment="1">
      <alignment horizontal="left" vertical="center" readingOrder="1"/>
    </xf>
    <xf numFmtId="0" fontId="2" fillId="4" borderId="21" xfId="0" applyFont="1" applyFill="1" applyBorder="1" applyAlignment="1">
      <alignment horizontal="left" vertical="top" wrapText="1"/>
    </xf>
    <xf numFmtId="0" fontId="24" fillId="0" borderId="6" xfId="0" applyFont="1" applyBorder="1" applyAlignment="1">
      <alignment horizontal="center" vertical="top" wrapText="1"/>
    </xf>
    <xf numFmtId="0" fontId="1" fillId="0" borderId="6" xfId="0" applyFont="1" applyBorder="1" applyAlignment="1">
      <alignment vertical="top" wrapText="1"/>
    </xf>
    <xf numFmtId="0" fontId="1" fillId="0" borderId="6" xfId="0" applyFont="1" applyBorder="1" applyAlignment="1">
      <alignment horizontal="center" vertical="center" wrapText="1"/>
    </xf>
    <xf numFmtId="0" fontId="1" fillId="0" borderId="6" xfId="0" applyFont="1" applyBorder="1" applyAlignment="1">
      <alignment horizontal="center" vertical="top" wrapText="1"/>
    </xf>
    <xf numFmtId="0" fontId="1" fillId="11" borderId="6" xfId="0" applyFont="1" applyFill="1" applyBorder="1" applyAlignment="1">
      <alignment vertical="center" wrapText="1"/>
    </xf>
    <xf numFmtId="0" fontId="1" fillId="11" borderId="6" xfId="0" applyFont="1" applyFill="1" applyBorder="1" applyAlignment="1">
      <alignment vertical="top" wrapText="1"/>
    </xf>
    <xf numFmtId="0" fontId="1" fillId="5" borderId="6" xfId="0" applyFont="1" applyFill="1" applyBorder="1" applyAlignment="1">
      <alignment vertical="center" wrapText="1"/>
    </xf>
    <xf numFmtId="0" fontId="1" fillId="5" borderId="6" xfId="0" applyFont="1" applyFill="1" applyBorder="1" applyAlignment="1">
      <alignment vertical="top" wrapText="1"/>
    </xf>
    <xf numFmtId="0" fontId="24"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5" borderId="3" xfId="0" applyFont="1" applyFill="1" applyBorder="1" applyAlignment="1">
      <alignment horizontal="left" vertical="top" wrapText="1"/>
    </xf>
    <xf numFmtId="0" fontId="24" fillId="0" borderId="1" xfId="0" applyFont="1" applyBorder="1" applyAlignment="1">
      <alignment vertical="center" wrapText="1"/>
    </xf>
    <xf numFmtId="0" fontId="24" fillId="5" borderId="6" xfId="0" applyFont="1" applyFill="1" applyBorder="1" applyAlignment="1">
      <alignment horizontal="left" vertical="top" wrapText="1"/>
    </xf>
    <xf numFmtId="0" fontId="24" fillId="0" borderId="6" xfId="0" applyFont="1" applyBorder="1" applyAlignment="1">
      <alignment horizontal="left" vertical="top" wrapText="1"/>
    </xf>
    <xf numFmtId="0" fontId="7" fillId="0" borderId="1" xfId="0" applyFont="1" applyBorder="1" applyAlignment="1">
      <alignment horizontal="left" vertical="top" wrapText="1"/>
    </xf>
    <xf numFmtId="0" fontId="9" fillId="0" borderId="6" xfId="1" applyFont="1" applyBorder="1" applyAlignment="1">
      <alignment horizontal="center" vertical="center"/>
    </xf>
    <xf numFmtId="0" fontId="9" fillId="0" borderId="6" xfId="1" applyFont="1" applyBorder="1" applyAlignment="1">
      <alignment vertical="center" wrapText="1"/>
    </xf>
    <xf numFmtId="0" fontId="9" fillId="0" borderId="6" xfId="1" applyFont="1" applyBorder="1" applyAlignment="1">
      <alignment horizontal="center" vertical="center" wrapText="1"/>
    </xf>
    <xf numFmtId="0" fontId="9" fillId="0" borderId="4" xfId="0" applyFont="1" applyBorder="1" applyAlignment="1">
      <alignment wrapText="1"/>
    </xf>
    <xf numFmtId="0" fontId="9" fillId="0" borderId="4" xfId="0" applyFont="1" applyBorder="1" applyAlignment="1">
      <alignment vertical="top" wrapText="1"/>
    </xf>
    <xf numFmtId="0" fontId="7" fillId="0" borderId="6" xfId="1" applyFont="1" applyBorder="1" applyAlignment="1">
      <alignment horizontal="center" vertical="center" wrapText="1"/>
    </xf>
    <xf numFmtId="0" fontId="22" fillId="0" borderId="18" xfId="0" applyFont="1" applyBorder="1" applyAlignment="1">
      <alignment vertical="top" wrapText="1"/>
    </xf>
    <xf numFmtId="0" fontId="7" fillId="0" borderId="6" xfId="1" applyFont="1" applyBorder="1" applyAlignment="1">
      <alignment horizontal="left" vertical="center" wrapText="1"/>
    </xf>
    <xf numFmtId="0" fontId="7" fillId="0" borderId="4" xfId="1"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2" fillId="0" borderId="4"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1" xfId="1" applyFont="1" applyBorder="1" applyAlignment="1">
      <alignment vertical="top" wrapText="1"/>
    </xf>
    <xf numFmtId="0" fontId="22" fillId="0" borderId="28" xfId="1" applyFont="1" applyBorder="1" applyAlignment="1">
      <alignment horizontal="left" vertical="top" wrapText="1"/>
    </xf>
    <xf numFmtId="0" fontId="22" fillId="0" borderId="16" xfId="1" applyFont="1" applyBorder="1" applyAlignment="1">
      <alignment horizontal="left" vertical="top" wrapText="1"/>
    </xf>
    <xf numFmtId="0" fontId="22" fillId="0" borderId="19" xfId="1" applyFont="1" applyBorder="1" applyAlignment="1">
      <alignment horizontal="center" vertical="center" wrapText="1"/>
    </xf>
    <xf numFmtId="0" fontId="22" fillId="0" borderId="5" xfId="1" applyFont="1" applyBorder="1" applyAlignment="1">
      <alignment horizontal="center" vertical="top" wrapText="1"/>
    </xf>
    <xf numFmtId="0" fontId="22" fillId="0" borderId="2" xfId="1" applyFont="1" applyBorder="1" applyAlignment="1">
      <alignment horizontal="center" vertical="top" wrapText="1"/>
    </xf>
    <xf numFmtId="0" fontId="22" fillId="0" borderId="4" xfId="0" applyFont="1" applyBorder="1" applyAlignment="1">
      <alignment horizontal="center" vertical="center" wrapText="1"/>
    </xf>
    <xf numFmtId="164" fontId="7"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164" fontId="13" fillId="10" borderId="6" xfId="0" applyNumberFormat="1" applyFont="1" applyFill="1" applyBorder="1" applyAlignment="1">
      <alignment horizontal="center" vertical="center" wrapText="1"/>
    </xf>
    <xf numFmtId="0" fontId="2" fillId="5" borderId="21" xfId="0" applyFont="1" applyFill="1" applyBorder="1" applyAlignment="1">
      <alignment horizontal="left" vertical="top" wrapText="1"/>
    </xf>
    <xf numFmtId="0" fontId="2" fillId="5" borderId="2" xfId="0" applyFont="1" applyFill="1" applyBorder="1" applyAlignment="1">
      <alignment horizontal="left" vertical="top" wrapText="1"/>
    </xf>
    <xf numFmtId="164" fontId="13" fillId="9" borderId="6" xfId="0" applyNumberFormat="1" applyFont="1" applyFill="1" applyBorder="1" applyAlignment="1">
      <alignment horizontal="center" vertical="center" wrapText="1"/>
    </xf>
    <xf numFmtId="164" fontId="10" fillId="6" borderId="6" xfId="0" applyNumberFormat="1" applyFont="1" applyFill="1" applyBorder="1" applyAlignment="1">
      <alignment horizontal="center" vertical="center" wrapText="1"/>
    </xf>
    <xf numFmtId="164" fontId="10" fillId="0" borderId="6"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0" fontId="2" fillId="0" borderId="9" xfId="0" applyFont="1" applyBorder="1" applyAlignment="1">
      <alignment vertical="top" wrapText="1"/>
    </xf>
    <xf numFmtId="0" fontId="1" fillId="0" borderId="1" xfId="0" applyFont="1" applyBorder="1" applyAlignment="1">
      <alignment vertical="top" wrapText="1"/>
    </xf>
    <xf numFmtId="0" fontId="2" fillId="0" borderId="21" xfId="0" applyFont="1" applyBorder="1" applyAlignment="1">
      <alignment vertical="top" wrapText="1"/>
    </xf>
    <xf numFmtId="0" fontId="23" fillId="0" borderId="9" xfId="0" applyFont="1" applyBorder="1" applyAlignment="1">
      <alignment horizontal="center" vertical="center" wrapText="1"/>
    </xf>
    <xf numFmtId="0" fontId="34" fillId="0" borderId="0" xfId="0" applyFont="1" applyAlignment="1">
      <alignment horizontal="left"/>
    </xf>
    <xf numFmtId="49" fontId="33" fillId="0" borderId="13" xfId="0" applyNumberFormat="1" applyFont="1" applyBorder="1" applyAlignment="1">
      <alignment horizontal="center" vertical="top"/>
    </xf>
    <xf numFmtId="0" fontId="12" fillId="0" borderId="0" xfId="0" applyFont="1" applyAlignment="1">
      <alignment horizontal="justify" vertical="center" wrapText="1"/>
    </xf>
    <xf numFmtId="0" fontId="19" fillId="0" borderId="1" xfId="0" applyFont="1" applyBorder="1" applyAlignment="1">
      <alignment horizontal="center" vertical="top" wrapText="1"/>
    </xf>
    <xf numFmtId="0" fontId="19" fillId="0" borderId="4" xfId="0" applyFont="1" applyBorder="1" applyAlignment="1">
      <alignment vertical="top" wrapText="1"/>
    </xf>
    <xf numFmtId="0" fontId="19" fillId="0" borderId="2" xfId="0" applyFont="1" applyBorder="1" applyAlignment="1">
      <alignment horizontal="center" vertical="top" wrapText="1"/>
    </xf>
    <xf numFmtId="0" fontId="24" fillId="0" borderId="5" xfId="0" applyFont="1" applyBorder="1" applyAlignment="1">
      <alignment vertical="top" wrapText="1"/>
    </xf>
    <xf numFmtId="0" fontId="19" fillId="0" borderId="13" xfId="0" applyFont="1" applyBorder="1" applyAlignment="1">
      <alignment horizontal="center" vertical="top" wrapText="1"/>
    </xf>
    <xf numFmtId="0" fontId="24" fillId="0" borderId="8" xfId="0" applyFont="1" applyBorder="1" applyAlignment="1">
      <alignment vertical="top" wrapText="1"/>
    </xf>
    <xf numFmtId="0" fontId="19" fillId="0" borderId="3" xfId="0" applyFont="1" applyBorder="1" applyAlignment="1">
      <alignment horizontal="center" vertical="top" wrapText="1"/>
    </xf>
    <xf numFmtId="0" fontId="24" fillId="0" borderId="6" xfId="0" applyFont="1" applyBorder="1" applyAlignment="1">
      <alignment vertical="top" wrapText="1"/>
    </xf>
    <xf numFmtId="2" fontId="13" fillId="10" borderId="6" xfId="0" applyNumberFormat="1" applyFont="1" applyFill="1" applyBorder="1" applyAlignment="1">
      <alignment horizontal="center" vertical="center" wrapText="1"/>
    </xf>
    <xf numFmtId="164" fontId="7" fillId="0" borderId="6" xfId="0" applyNumberFormat="1" applyFont="1" applyBorder="1" applyAlignment="1">
      <alignment horizontal="left" vertical="center" wrapText="1"/>
    </xf>
    <xf numFmtId="164" fontId="13" fillId="0" borderId="6" xfId="0" applyNumberFormat="1" applyFont="1" applyBorder="1" applyAlignment="1">
      <alignment horizontal="left" vertical="center" wrapText="1"/>
    </xf>
    <xf numFmtId="164" fontId="13" fillId="0" borderId="6" xfId="0" applyNumberFormat="1" applyFont="1" applyBorder="1" applyAlignment="1">
      <alignment horizontal="justify" vertical="center" wrapText="1"/>
    </xf>
    <xf numFmtId="0" fontId="1" fillId="5" borderId="25" xfId="0" applyFont="1" applyFill="1" applyBorder="1" applyAlignment="1">
      <alignment horizontal="center" vertical="top" wrapText="1"/>
    </xf>
    <xf numFmtId="0" fontId="24" fillId="5" borderId="1" xfId="0" applyFont="1" applyFill="1" applyBorder="1" applyAlignment="1">
      <alignment horizontal="center" vertical="top" wrapText="1"/>
    </xf>
    <xf numFmtId="0" fontId="24" fillId="0" borderId="29" xfId="0" applyFont="1" applyBorder="1" applyAlignment="1">
      <alignment vertical="center" wrapText="1"/>
    </xf>
    <xf numFmtId="164" fontId="1" fillId="0" borderId="6" xfId="0" applyNumberFormat="1" applyFont="1" applyBorder="1" applyAlignment="1">
      <alignment horizontal="center" vertical="top" wrapText="1"/>
    </xf>
    <xf numFmtId="164" fontId="24" fillId="12" borderId="1" xfId="0" applyNumberFormat="1" applyFont="1" applyFill="1" applyBorder="1" applyAlignment="1">
      <alignment horizontal="left" vertical="center" wrapText="1"/>
    </xf>
    <xf numFmtId="0" fontId="2" fillId="5" borderId="6" xfId="0" applyFont="1" applyFill="1" applyBorder="1" applyAlignment="1">
      <alignment vertical="top" wrapText="1"/>
    </xf>
    <xf numFmtId="164" fontId="24" fillId="12" borderId="3" xfId="0" applyNumberFormat="1" applyFont="1" applyFill="1" applyBorder="1" applyAlignment="1">
      <alignment horizontal="left" vertical="center" wrapText="1"/>
    </xf>
    <xf numFmtId="0" fontId="25" fillId="5" borderId="1" xfId="0" applyFont="1" applyFill="1" applyBorder="1" applyAlignment="1">
      <alignment horizontal="center" vertical="top"/>
    </xf>
    <xf numFmtId="164" fontId="24" fillId="12" borderId="6" xfId="0" applyNumberFormat="1" applyFont="1" applyFill="1" applyBorder="1" applyAlignment="1">
      <alignment horizontal="left" vertical="center" wrapText="1"/>
    </xf>
    <xf numFmtId="164" fontId="19" fillId="12" borderId="6" xfId="0" applyNumberFormat="1" applyFont="1" applyFill="1" applyBorder="1" applyAlignment="1">
      <alignment horizontal="left" vertical="center" wrapText="1"/>
    </xf>
    <xf numFmtId="0" fontId="1" fillId="0" borderId="1" xfId="0" applyFont="1" applyBorder="1" applyAlignment="1">
      <alignment vertical="center" wrapText="1"/>
    </xf>
    <xf numFmtId="0" fontId="2" fillId="11" borderId="6" xfId="0" applyFont="1" applyFill="1" applyBorder="1" applyAlignment="1">
      <alignment vertical="top" wrapText="1"/>
    </xf>
    <xf numFmtId="0" fontId="24" fillId="0" borderId="1" xfId="0" applyFont="1" applyBorder="1" applyAlignment="1">
      <alignment vertical="top" wrapText="1"/>
    </xf>
    <xf numFmtId="0" fontId="19" fillId="0" borderId="6" xfId="0" applyFont="1" applyBorder="1" applyAlignment="1">
      <alignment horizontal="left" vertical="top" wrapText="1"/>
    </xf>
    <xf numFmtId="49" fontId="22" fillId="7" borderId="3" xfId="0" applyNumberFormat="1" applyFont="1" applyFill="1" applyBorder="1" applyAlignment="1">
      <alignment horizontal="center" vertical="center" wrapText="1"/>
    </xf>
    <xf numFmtId="0" fontId="22" fillId="7" borderId="6" xfId="0" applyFont="1" applyFill="1" applyBorder="1" applyAlignment="1">
      <alignment vertical="center" wrapText="1"/>
    </xf>
    <xf numFmtId="0" fontId="33" fillId="7" borderId="6" xfId="0" applyFont="1" applyFill="1" applyBorder="1" applyAlignment="1">
      <alignment horizontal="justify" vertical="center" wrapText="1"/>
    </xf>
    <xf numFmtId="0" fontId="22" fillId="7" borderId="6" xfId="0" applyFont="1" applyFill="1" applyBorder="1" applyAlignment="1">
      <alignment horizontal="left" vertical="center" wrapText="1"/>
    </xf>
    <xf numFmtId="49" fontId="22"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0" fontId="33" fillId="8" borderId="6" xfId="0" applyFont="1" applyFill="1" applyBorder="1" applyAlignment="1">
      <alignment horizontal="justify" vertical="center" wrapText="1"/>
    </xf>
    <xf numFmtId="0" fontId="22" fillId="8" borderId="6" xfId="0" applyFont="1" applyFill="1" applyBorder="1" applyAlignment="1">
      <alignment horizontal="left" vertical="center" wrapText="1"/>
    </xf>
    <xf numFmtId="164" fontId="33" fillId="0" borderId="6" xfId="0" applyNumberFormat="1" applyFont="1" applyBorder="1" applyAlignment="1">
      <alignment horizontal="center" vertical="center" wrapText="1"/>
    </xf>
    <xf numFmtId="0" fontId="33"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37" fillId="0" borderId="6" xfId="0" applyFont="1" applyBorder="1" applyAlignment="1">
      <alignment horizontal="justify" vertical="center" wrapText="1"/>
    </xf>
    <xf numFmtId="0" fontId="33" fillId="0" borderId="6" xfId="0" applyFont="1" applyBorder="1" applyAlignment="1">
      <alignment horizontal="left" vertical="center" wrapText="1"/>
    </xf>
    <xf numFmtId="0" fontId="28" fillId="0" borderId="6" xfId="0" applyFont="1" applyBorder="1" applyAlignment="1">
      <alignment horizontal="justify" vertical="center" wrapText="1"/>
    </xf>
    <xf numFmtId="49" fontId="22" fillId="0" borderId="3" xfId="0" applyNumberFormat="1" applyFont="1" applyBorder="1" applyAlignment="1">
      <alignment horizontal="center" vertical="center" wrapText="1"/>
    </xf>
    <xf numFmtId="0" fontId="33" fillId="13" borderId="6" xfId="0" applyFont="1" applyFill="1" applyBorder="1" applyAlignment="1">
      <alignment horizontal="center" vertical="center" wrapText="1"/>
    </xf>
    <xf numFmtId="0" fontId="33" fillId="13" borderId="6" xfId="0" applyFont="1" applyFill="1" applyBorder="1" applyAlignment="1">
      <alignment horizontal="left" vertical="center" wrapText="1"/>
    </xf>
    <xf numFmtId="0" fontId="28" fillId="13" borderId="6" xfId="0" applyFont="1" applyFill="1" applyBorder="1" applyAlignment="1">
      <alignment horizontal="justify" vertical="center" wrapText="1"/>
    </xf>
    <xf numFmtId="0" fontId="22" fillId="13" borderId="6" xfId="0" applyFont="1" applyFill="1" applyBorder="1" applyAlignment="1">
      <alignment horizontal="center" vertical="center" wrapText="1"/>
    </xf>
    <xf numFmtId="164" fontId="22" fillId="0" borderId="6" xfId="0" applyNumberFormat="1" applyFont="1" applyBorder="1" applyAlignment="1">
      <alignment horizontal="center" vertical="center" wrapText="1"/>
    </xf>
    <xf numFmtId="164" fontId="22" fillId="13" borderId="6" xfId="0" applyNumberFormat="1" applyFont="1" applyFill="1" applyBorder="1" applyAlignment="1">
      <alignment horizontal="center" vertical="center" wrapText="1"/>
    </xf>
    <xf numFmtId="0" fontId="33" fillId="0" borderId="6" xfId="0" applyFont="1" applyBorder="1" applyAlignment="1">
      <alignment vertical="center" wrapText="1"/>
    </xf>
    <xf numFmtId="0" fontId="33" fillId="0" borderId="6" xfId="0" applyFont="1" applyBorder="1" applyAlignment="1">
      <alignment horizontal="justify" vertical="center" wrapText="1"/>
    </xf>
    <xf numFmtId="0" fontId="33" fillId="13" borderId="6" xfId="0" applyFont="1" applyFill="1" applyBorder="1" applyAlignment="1">
      <alignment horizontal="justify" vertical="center" wrapText="1"/>
    </xf>
    <xf numFmtId="164" fontId="33" fillId="13" borderId="6" xfId="0" applyNumberFormat="1" applyFont="1" applyFill="1" applyBorder="1" applyAlignment="1">
      <alignment horizontal="center" vertical="center" wrapText="1"/>
    </xf>
    <xf numFmtId="49" fontId="22" fillId="9" borderId="3" xfId="0" applyNumberFormat="1" applyFont="1" applyFill="1" applyBorder="1" applyAlignment="1">
      <alignment horizontal="center" vertical="center" wrapText="1"/>
    </xf>
    <xf numFmtId="0" fontId="22" fillId="9" borderId="6" xfId="0" applyFont="1" applyFill="1" applyBorder="1" applyAlignment="1">
      <alignment vertical="center" wrapText="1"/>
    </xf>
    <xf numFmtId="164" fontId="33" fillId="9" borderId="6" xfId="0" applyNumberFormat="1" applyFont="1" applyFill="1" applyBorder="1" applyAlignment="1">
      <alignment horizontal="center" vertical="center" wrapText="1"/>
    </xf>
    <xf numFmtId="0" fontId="33" fillId="9" borderId="6" xfId="0" applyFont="1" applyFill="1" applyBorder="1" applyAlignment="1">
      <alignment horizontal="justify" vertical="center" wrapText="1"/>
    </xf>
    <xf numFmtId="0" fontId="28" fillId="9" borderId="6" xfId="0" applyFont="1" applyFill="1" applyBorder="1" applyAlignment="1">
      <alignment horizontal="justify" vertical="center" wrapText="1"/>
    </xf>
    <xf numFmtId="0" fontId="37" fillId="9" borderId="6" xfId="0" applyFont="1" applyFill="1" applyBorder="1" applyAlignment="1">
      <alignment horizontal="justify" vertical="center" wrapText="1"/>
    </xf>
    <xf numFmtId="49" fontId="22" fillId="10" borderId="3" xfId="0" applyNumberFormat="1" applyFont="1" applyFill="1" applyBorder="1" applyAlignment="1">
      <alignment horizontal="center" vertical="center" wrapText="1"/>
    </xf>
    <xf numFmtId="0" fontId="33" fillId="10" borderId="6" xfId="0" applyFont="1" applyFill="1" applyBorder="1" applyAlignment="1">
      <alignment vertical="center" wrapText="1"/>
    </xf>
    <xf numFmtId="164" fontId="33" fillId="10" borderId="6" xfId="0" applyNumberFormat="1" applyFont="1" applyFill="1" applyBorder="1" applyAlignment="1">
      <alignment horizontal="center" vertical="center" wrapText="1"/>
    </xf>
    <xf numFmtId="0" fontId="33" fillId="10" borderId="6" xfId="0" applyFont="1" applyFill="1" applyBorder="1" applyAlignment="1">
      <alignment horizontal="justify" vertical="center" wrapText="1"/>
    </xf>
    <xf numFmtId="0" fontId="22" fillId="10" borderId="6" xfId="0" applyFont="1" applyFill="1" applyBorder="1" applyAlignment="1">
      <alignment vertical="center" wrapText="1"/>
    </xf>
    <xf numFmtId="0" fontId="28" fillId="10" borderId="6" xfId="0" applyFont="1" applyFill="1" applyBorder="1" applyAlignment="1">
      <alignment horizontal="justify" vertical="center" wrapText="1"/>
    </xf>
    <xf numFmtId="0" fontId="37" fillId="10" borderId="6" xfId="0" applyFont="1" applyFill="1" applyBorder="1" applyAlignment="1">
      <alignment horizontal="justify" vertical="center" wrapText="1"/>
    </xf>
    <xf numFmtId="164" fontId="33" fillId="0" borderId="6" xfId="0" applyNumberFormat="1" applyFont="1" applyBorder="1" applyAlignment="1">
      <alignment horizontal="justify" vertical="center" wrapText="1"/>
    </xf>
    <xf numFmtId="0" fontId="1" fillId="0" borderId="3" xfId="0" applyFont="1" applyBorder="1" applyAlignment="1">
      <alignment vertical="top" wrapText="1"/>
    </xf>
    <xf numFmtId="164" fontId="1" fillId="0" borderId="6" xfId="0" applyNumberFormat="1" applyFont="1" applyBorder="1" applyAlignment="1">
      <alignment horizontal="center" vertical="center" wrapText="1"/>
    </xf>
    <xf numFmtId="0" fontId="24" fillId="5" borderId="29" xfId="0" applyFont="1" applyFill="1" applyBorder="1" applyAlignment="1">
      <alignment vertical="center" wrapText="1"/>
    </xf>
    <xf numFmtId="0" fontId="19" fillId="5" borderId="6" xfId="0" applyFont="1" applyFill="1" applyBorder="1" applyAlignment="1">
      <alignment horizontal="left" vertical="top" wrapText="1"/>
    </xf>
    <xf numFmtId="0" fontId="24" fillId="5" borderId="1" xfId="0" applyFont="1" applyFill="1" applyBorder="1" applyAlignment="1">
      <alignment vertical="center" wrapText="1"/>
    </xf>
    <xf numFmtId="0" fontId="24" fillId="5" borderId="6" xfId="0" applyFont="1" applyFill="1" applyBorder="1" applyAlignment="1">
      <alignment vertical="center" wrapText="1"/>
    </xf>
    <xf numFmtId="0" fontId="19" fillId="5" borderId="6" xfId="0" applyFont="1" applyFill="1" applyBorder="1" applyAlignment="1">
      <alignment vertical="center" wrapText="1"/>
    </xf>
    <xf numFmtId="0" fontId="24" fillId="5" borderId="1" xfId="0" applyFont="1" applyFill="1" applyBorder="1" applyAlignment="1">
      <alignment wrapText="1"/>
    </xf>
    <xf numFmtId="164" fontId="1" fillId="0" borderId="6" xfId="0" applyNumberFormat="1" applyFont="1" applyBorder="1" applyAlignment="1">
      <alignment vertical="top" wrapText="1"/>
    </xf>
    <xf numFmtId="0" fontId="1" fillId="0" borderId="1" xfId="0" applyFont="1" applyBorder="1" applyAlignment="1">
      <alignment horizontal="center" vertical="center"/>
    </xf>
    <xf numFmtId="0" fontId="24" fillId="0" borderId="21" xfId="0" applyFont="1" applyBorder="1" applyAlignment="1">
      <alignment vertical="top" wrapText="1"/>
    </xf>
    <xf numFmtId="0" fontId="24" fillId="0" borderId="1" xfId="0" applyFont="1" applyBorder="1" applyAlignment="1">
      <alignment horizontal="center" vertical="center"/>
    </xf>
    <xf numFmtId="0" fontId="24" fillId="0" borderId="9" xfId="0" applyFont="1" applyBorder="1" applyAlignment="1">
      <alignment vertical="top"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42" fillId="0" borderId="16" xfId="0" applyFont="1" applyBorder="1" applyAlignment="1">
      <alignment horizontal="left" vertical="center" wrapText="1"/>
    </xf>
    <xf numFmtId="0" fontId="42" fillId="0" borderId="1" xfId="0" applyFont="1" applyBorder="1" applyAlignment="1">
      <alignment horizontal="left" vertical="center" wrapText="1"/>
    </xf>
    <xf numFmtId="0" fontId="24"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7" fillId="0" borderId="6" xfId="0" applyFont="1" applyBorder="1" applyAlignment="1">
      <alignment horizontal="center" vertical="top" wrapText="1"/>
    </xf>
    <xf numFmtId="0" fontId="24" fillId="5" borderId="3" xfId="0" applyFont="1" applyFill="1" applyBorder="1" applyAlignment="1">
      <alignment vertical="top" wrapText="1"/>
    </xf>
    <xf numFmtId="164" fontId="24" fillId="5" borderId="1" xfId="0" applyNumberFormat="1" applyFont="1" applyFill="1" applyBorder="1" applyAlignment="1">
      <alignment horizontal="left" vertical="center" wrapText="1"/>
    </xf>
    <xf numFmtId="0" fontId="2" fillId="5" borderId="6" xfId="0" applyFont="1" applyFill="1" applyBorder="1" applyAlignment="1">
      <alignment vertical="center" wrapText="1"/>
    </xf>
    <xf numFmtId="0" fontId="24" fillId="5" borderId="1" xfId="0" applyFont="1" applyFill="1" applyBorder="1" applyAlignment="1">
      <alignment vertical="top"/>
    </xf>
    <xf numFmtId="0" fontId="24" fillId="0" borderId="3" xfId="0" applyFont="1" applyBorder="1" applyAlignment="1">
      <alignment vertical="center" wrapText="1"/>
    </xf>
    <xf numFmtId="0" fontId="24" fillId="0" borderId="6" xfId="0" applyFont="1" applyBorder="1" applyAlignment="1">
      <alignment vertical="center" wrapText="1"/>
    </xf>
    <xf numFmtId="0" fontId="19" fillId="0" borderId="6" xfId="0" applyFont="1" applyBorder="1" applyAlignment="1">
      <alignment vertical="center" wrapText="1"/>
    </xf>
    <xf numFmtId="0" fontId="24" fillId="5" borderId="3" xfId="0" applyFont="1" applyFill="1" applyBorder="1" applyAlignment="1">
      <alignment vertical="center" wrapText="1"/>
    </xf>
    <xf numFmtId="0" fontId="24" fillId="0" borderId="13" xfId="0" applyFont="1" applyBorder="1" applyAlignment="1">
      <alignment wrapText="1"/>
    </xf>
    <xf numFmtId="0" fontId="17" fillId="5" borderId="1" xfId="0" applyFont="1" applyFill="1" applyBorder="1" applyAlignment="1">
      <alignment vertical="center" wrapText="1"/>
    </xf>
    <xf numFmtId="0" fontId="17" fillId="5" borderId="30" xfId="0" applyFont="1" applyFill="1" applyBorder="1" applyAlignment="1">
      <alignment vertical="center" wrapText="1"/>
    </xf>
    <xf numFmtId="0" fontId="24" fillId="5" borderId="11" xfId="0" applyFont="1" applyFill="1" applyBorder="1" applyAlignment="1">
      <alignment vertical="center" wrapText="1"/>
    </xf>
    <xf numFmtId="0" fontId="24" fillId="0" borderId="2" xfId="0" applyFont="1" applyBorder="1" applyAlignment="1">
      <alignment vertical="center" wrapText="1"/>
    </xf>
    <xf numFmtId="0" fontId="24" fillId="0" borderId="1" xfId="0" applyFont="1" applyBorder="1" applyAlignment="1">
      <alignment horizontal="justify" vertical="center"/>
    </xf>
    <xf numFmtId="0" fontId="19" fillId="0" borderId="3" xfId="0" applyFont="1" applyBorder="1" applyAlignment="1">
      <alignment vertical="center" wrapText="1"/>
    </xf>
    <xf numFmtId="0" fontId="24" fillId="5" borderId="13" xfId="0" applyFont="1" applyFill="1" applyBorder="1" applyAlignment="1">
      <alignment vertical="top" wrapText="1"/>
    </xf>
    <xf numFmtId="0" fontId="24" fillId="5" borderId="6" xfId="0" applyFont="1" applyFill="1" applyBorder="1" applyAlignment="1">
      <alignment horizontal="center" vertical="top" wrapText="1"/>
    </xf>
    <xf numFmtId="0" fontId="24" fillId="5" borderId="6" xfId="0" applyFont="1" applyFill="1" applyBorder="1" applyAlignment="1">
      <alignment vertical="top" wrapText="1"/>
    </xf>
    <xf numFmtId="0" fontId="19" fillId="5" borderId="6" xfId="0" applyFont="1" applyFill="1" applyBorder="1" applyAlignment="1">
      <alignment vertical="top" wrapText="1"/>
    </xf>
    <xf numFmtId="0" fontId="2" fillId="5" borderId="1" xfId="0" applyFont="1" applyFill="1" applyBorder="1" applyAlignment="1">
      <alignment vertical="top" wrapText="1"/>
    </xf>
    <xf numFmtId="0" fontId="24" fillId="5" borderId="11" xfId="0" applyFont="1" applyFill="1" applyBorder="1" applyAlignment="1">
      <alignment horizontal="left" vertical="top" wrapText="1"/>
    </xf>
    <xf numFmtId="0" fontId="19" fillId="0" borderId="29" xfId="0" applyFont="1" applyBorder="1" applyAlignment="1">
      <alignment vertical="center" wrapText="1"/>
    </xf>
    <xf numFmtId="0" fontId="24" fillId="0" borderId="3" xfId="3" applyFont="1" applyBorder="1" applyAlignment="1">
      <alignment vertical="center" wrapText="1"/>
    </xf>
    <xf numFmtId="0" fontId="24" fillId="0" borderId="1" xfId="3" applyFont="1" applyBorder="1" applyAlignment="1">
      <alignment vertical="top" wrapText="1"/>
    </xf>
    <xf numFmtId="164" fontId="7" fillId="0" borderId="4" xfId="0" applyNumberFormat="1" applyFont="1" applyBorder="1" applyAlignment="1">
      <alignment horizontal="center" vertical="center" wrapText="1"/>
    </xf>
    <xf numFmtId="164" fontId="0" fillId="0" borderId="0" xfId="0" applyNumberFormat="1"/>
    <xf numFmtId="0" fontId="24" fillId="0" borderId="6" xfId="0" applyFont="1" applyBorder="1" applyAlignment="1">
      <alignment horizontal="center" vertical="center" wrapText="1"/>
    </xf>
    <xf numFmtId="0" fontId="1" fillId="5" borderId="6" xfId="0" applyFont="1" applyFill="1" applyBorder="1" applyAlignment="1">
      <alignment horizontal="center" vertical="center" wrapText="1"/>
    </xf>
    <xf numFmtId="0" fontId="26" fillId="0" borderId="0" xfId="0" applyFont="1"/>
    <xf numFmtId="0" fontId="2" fillId="0" borderId="6" xfId="0" applyFont="1" applyBorder="1" applyAlignment="1">
      <alignment vertical="top" wrapText="1"/>
    </xf>
    <xf numFmtId="0" fontId="24" fillId="5" borderId="13" xfId="0" applyFont="1" applyFill="1" applyBorder="1" applyAlignment="1">
      <alignment horizontal="left" vertical="top" wrapText="1"/>
    </xf>
    <xf numFmtId="0" fontId="24" fillId="0" borderId="13" xfId="0" applyFont="1" applyBorder="1" applyAlignment="1">
      <alignment vertical="top" wrapText="1"/>
    </xf>
    <xf numFmtId="0" fontId="24" fillId="0" borderId="2" xfId="0" applyFont="1" applyBorder="1" applyAlignment="1">
      <alignment wrapText="1"/>
    </xf>
    <xf numFmtId="0" fontId="24" fillId="0" borderId="1" xfId="0" applyFont="1" applyBorder="1" applyAlignment="1">
      <alignment wrapText="1"/>
    </xf>
    <xf numFmtId="164" fontId="24" fillId="12" borderId="1" xfId="0" applyNumberFormat="1"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1" fillId="0" borderId="3" xfId="0" applyFont="1" applyBorder="1" applyAlignment="1">
      <alignment horizontal="center" vertical="center" wrapText="1"/>
    </xf>
    <xf numFmtId="0" fontId="45" fillId="5" borderId="20" xfId="0" applyFont="1" applyFill="1" applyBorder="1" applyAlignment="1">
      <alignment horizontal="left" vertical="top" wrapText="1"/>
    </xf>
    <xf numFmtId="0" fontId="24" fillId="5" borderId="20" xfId="0" applyFont="1" applyFill="1" applyBorder="1" applyAlignment="1">
      <alignment horizontal="left" vertical="top" wrapText="1"/>
    </xf>
    <xf numFmtId="0" fontId="19" fillId="5" borderId="20" xfId="0" applyFont="1" applyFill="1" applyBorder="1" applyAlignment="1">
      <alignment horizontal="left" vertical="top" wrapText="1"/>
    </xf>
    <xf numFmtId="0" fontId="24" fillId="11" borderId="6" xfId="0" applyFont="1" applyFill="1" applyBorder="1" applyAlignment="1">
      <alignment vertical="top" wrapText="1"/>
    </xf>
    <xf numFmtId="0" fontId="24" fillId="5" borderId="6" xfId="0" applyFont="1" applyFill="1" applyBorder="1" applyAlignment="1">
      <alignment horizontal="center" vertical="center" wrapText="1"/>
    </xf>
    <xf numFmtId="0" fontId="24" fillId="5" borderId="31" xfId="0" applyFont="1" applyFill="1" applyBorder="1" applyAlignment="1">
      <alignment vertical="center" wrapText="1"/>
    </xf>
    <xf numFmtId="0" fontId="19" fillId="11" borderId="6" xfId="0" applyFont="1" applyFill="1" applyBorder="1" applyAlignment="1">
      <alignment horizontal="left" vertical="top" wrapText="1"/>
    </xf>
    <xf numFmtId="0" fontId="19" fillId="11" borderId="1" xfId="0" applyFont="1" applyFill="1" applyBorder="1" applyAlignment="1">
      <alignment vertical="top" wrapText="1"/>
    </xf>
    <xf numFmtId="0" fontId="24" fillId="0" borderId="1" xfId="1" applyFont="1" applyBorder="1" applyAlignment="1">
      <alignment vertical="top" wrapText="1"/>
    </xf>
    <xf numFmtId="0" fontId="24" fillId="0" borderId="1" xfId="1" applyFont="1" applyBorder="1" applyAlignment="1">
      <alignment horizontal="left" vertical="top" wrapText="1"/>
    </xf>
    <xf numFmtId="0" fontId="24" fillId="0" borderId="1" xfId="1" applyFont="1" applyBorder="1" applyAlignment="1">
      <alignment wrapText="1"/>
    </xf>
    <xf numFmtId="0" fontId="24" fillId="0" borderId="2" xfId="1" applyFont="1" applyBorder="1" applyAlignment="1">
      <alignment vertical="center" wrapText="1"/>
    </xf>
    <xf numFmtId="0" fontId="24" fillId="0" borderId="3" xfId="1" applyFont="1" applyBorder="1" applyAlignment="1">
      <alignment horizontal="justify" vertical="center"/>
    </xf>
    <xf numFmtId="0" fontId="24" fillId="0" borderId="1" xfId="1" applyFont="1" applyBorder="1" applyAlignment="1">
      <alignment horizontal="justify" vertical="center"/>
    </xf>
    <xf numFmtId="0" fontId="24" fillId="5" borderId="1" xfId="1" applyFont="1" applyFill="1" applyBorder="1" applyAlignment="1">
      <alignment wrapText="1"/>
    </xf>
    <xf numFmtId="0" fontId="24" fillId="5" borderId="1" xfId="1" applyFont="1" applyFill="1" applyBorder="1" applyAlignment="1">
      <alignment vertical="center" wrapText="1"/>
    </xf>
    <xf numFmtId="0" fontId="24" fillId="0" borderId="1" xfId="1" applyFont="1" applyBorder="1" applyAlignment="1">
      <alignment vertical="center" wrapText="1"/>
    </xf>
    <xf numFmtId="0" fontId="24" fillId="0" borderId="15" xfId="1" applyFont="1" applyBorder="1" applyAlignment="1">
      <alignment horizontal="left" vertical="top" wrapText="1"/>
    </xf>
    <xf numFmtId="0" fontId="24" fillId="5" borderId="3" xfId="1" applyFont="1" applyFill="1" applyBorder="1" applyAlignment="1">
      <alignment horizontal="left" vertical="top" wrapText="1"/>
    </xf>
    <xf numFmtId="0" fontId="24" fillId="5" borderId="2" xfId="1" applyFont="1" applyFill="1" applyBorder="1" applyAlignment="1">
      <alignment horizontal="justify" vertical="center"/>
    </xf>
    <xf numFmtId="0" fontId="24" fillId="5" borderId="1" xfId="1" applyFont="1" applyFill="1" applyBorder="1" applyAlignment="1">
      <alignment horizontal="justify" vertical="center"/>
    </xf>
    <xf numFmtId="0" fontId="24" fillId="5" borderId="1" xfId="1" applyFont="1" applyFill="1" applyBorder="1" applyAlignment="1">
      <alignment horizontal="center" vertical="top" wrapText="1"/>
    </xf>
    <xf numFmtId="0" fontId="19" fillId="0" borderId="0" xfId="0" applyFont="1" applyAlignment="1">
      <alignment vertical="center"/>
    </xf>
    <xf numFmtId="164" fontId="30" fillId="0" borderId="0" xfId="0" applyNumberFormat="1" applyFont="1"/>
    <xf numFmtId="0" fontId="24" fillId="0" borderId="4" xfId="0" applyFont="1" applyBorder="1" applyAlignment="1">
      <alignment vertical="top" wrapText="1"/>
    </xf>
    <xf numFmtId="0" fontId="24" fillId="0" borderId="3" xfId="3" applyFont="1" applyBorder="1" applyAlignment="1">
      <alignment vertical="top" wrapText="1"/>
    </xf>
    <xf numFmtId="0" fontId="24" fillId="0" borderId="20" xfId="0" applyFont="1" applyBorder="1" applyAlignment="1">
      <alignment horizontal="left" vertical="top" wrapText="1"/>
    </xf>
    <xf numFmtId="0" fontId="24" fillId="0" borderId="6" xfId="3" applyFont="1" applyBorder="1" applyAlignment="1">
      <alignment horizontal="center" vertical="top"/>
    </xf>
    <xf numFmtId="0" fontId="2" fillId="0" borderId="1" xfId="0" applyFont="1" applyBorder="1" applyAlignment="1">
      <alignment vertical="center" wrapText="1"/>
    </xf>
    <xf numFmtId="0" fontId="42" fillId="0" borderId="1" xfId="3" applyFont="1" applyBorder="1" applyAlignment="1">
      <alignment horizontal="left" vertical="top" wrapText="1"/>
    </xf>
    <xf numFmtId="0" fontId="2" fillId="5" borderId="9" xfId="0" applyFont="1" applyFill="1" applyBorder="1" applyAlignment="1">
      <alignment wrapText="1"/>
    </xf>
    <xf numFmtId="49"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164" fontId="22" fillId="0" borderId="4" xfId="0" applyNumberFormat="1" applyFont="1" applyBorder="1" applyAlignment="1">
      <alignment horizontal="center" vertical="center" wrapText="1"/>
    </xf>
    <xf numFmtId="0" fontId="22" fillId="0" borderId="4" xfId="0" applyFont="1" applyBorder="1" applyAlignment="1">
      <alignment horizontal="left" vertical="center" wrapText="1"/>
    </xf>
    <xf numFmtId="0" fontId="37" fillId="0" borderId="4" xfId="0" applyFont="1" applyBorder="1" applyAlignment="1">
      <alignment horizontal="justify" vertical="center" wrapText="1"/>
    </xf>
    <xf numFmtId="0" fontId="33" fillId="0" borderId="4" xfId="0" applyFont="1" applyBorder="1" applyAlignment="1">
      <alignment horizontal="justify"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49" fontId="22" fillId="7" borderId="1" xfId="0" applyNumberFormat="1" applyFont="1" applyFill="1" applyBorder="1" applyAlignment="1">
      <alignment horizontal="center" vertical="center" wrapText="1"/>
    </xf>
    <xf numFmtId="0" fontId="22" fillId="7" borderId="4" xfId="0" applyFont="1" applyFill="1" applyBorder="1" applyAlignment="1">
      <alignment vertical="center" wrapText="1"/>
    </xf>
    <xf numFmtId="0" fontId="33" fillId="7" borderId="4" xfId="0" applyFont="1" applyFill="1" applyBorder="1" applyAlignment="1">
      <alignment horizontal="justify" vertical="center" wrapText="1"/>
    </xf>
    <xf numFmtId="0" fontId="22" fillId="7" borderId="4" xfId="0" applyFont="1" applyFill="1" applyBorder="1" applyAlignment="1">
      <alignment horizontal="left" vertical="center" wrapText="1"/>
    </xf>
    <xf numFmtId="164" fontId="33" fillId="0" borderId="4" xfId="0" applyNumberFormat="1" applyFont="1" applyBorder="1" applyAlignment="1">
      <alignment horizontal="center" vertical="center" wrapText="1"/>
    </xf>
    <xf numFmtId="0" fontId="1" fillId="0" borderId="4" xfId="0" applyFont="1" applyBorder="1" applyAlignment="1">
      <alignment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9" fillId="0" borderId="4" xfId="0" applyFont="1" applyBorder="1" applyAlignment="1">
      <alignment horizontal="left" vertical="top" wrapText="1"/>
    </xf>
    <xf numFmtId="0" fontId="1" fillId="0" borderId="4" xfId="0" applyFont="1" applyBorder="1" applyAlignment="1">
      <alignment horizontal="center" vertical="top" wrapText="1"/>
    </xf>
    <xf numFmtId="0" fontId="2" fillId="0" borderId="4" xfId="0" applyFont="1" applyBorder="1" applyAlignment="1">
      <alignment vertical="center" wrapText="1"/>
    </xf>
    <xf numFmtId="0" fontId="37" fillId="0" borderId="6" xfId="0" applyFont="1" applyBorder="1" applyAlignment="1">
      <alignment horizontal="center" vertical="center" wrapText="1"/>
    </xf>
    <xf numFmtId="0" fontId="42" fillId="0" borderId="6" xfId="3" applyFont="1" applyBorder="1" applyAlignment="1">
      <alignment horizontal="left" vertical="top" wrapText="1"/>
    </xf>
    <xf numFmtId="0" fontId="1" fillId="5" borderId="3" xfId="0" applyFont="1" applyFill="1" applyBorder="1" applyAlignment="1">
      <alignment vertical="center" wrapText="1"/>
    </xf>
    <xf numFmtId="0" fontId="25" fillId="5" borderId="20" xfId="0" applyFont="1" applyFill="1" applyBorder="1" applyAlignment="1">
      <alignment horizontal="center" vertical="top"/>
    </xf>
    <xf numFmtId="0" fontId="23" fillId="0" borderId="6" xfId="0" applyFont="1" applyBorder="1" applyAlignment="1">
      <alignment horizontal="center" vertical="top" wrapText="1"/>
    </xf>
    <xf numFmtId="0" fontId="37" fillId="5" borderId="1" xfId="0" applyFont="1" applyFill="1" applyBorder="1" applyAlignment="1">
      <alignment horizontal="center" vertical="top"/>
    </xf>
    <xf numFmtId="0" fontId="7" fillId="0" borderId="2" xfId="0" applyFont="1" applyBorder="1" applyAlignment="1">
      <alignment horizontal="left" vertical="center" wrapText="1"/>
    </xf>
    <xf numFmtId="49" fontId="7" fillId="0" borderId="2" xfId="0" applyNumberFormat="1" applyFont="1" applyBorder="1" applyAlignment="1">
      <alignment horizontal="center" vertical="center" wrapText="1"/>
    </xf>
    <xf numFmtId="0" fontId="48" fillId="0" borderId="0" xfId="0" applyFont="1"/>
    <xf numFmtId="0" fontId="49" fillId="0" borderId="0" xfId="0" applyFont="1"/>
    <xf numFmtId="0" fontId="50" fillId="0" borderId="0" xfId="0" applyFont="1"/>
    <xf numFmtId="164" fontId="33" fillId="7" borderId="6" xfId="0" applyNumberFormat="1" applyFont="1" applyFill="1" applyBorder="1" applyAlignment="1">
      <alignment horizontal="justify" vertical="center" wrapText="1"/>
    </xf>
    <xf numFmtId="164" fontId="33" fillId="8" borderId="6" xfId="0" applyNumberFormat="1" applyFont="1" applyFill="1" applyBorder="1" applyAlignment="1">
      <alignment horizontal="justify" vertical="center" wrapText="1"/>
    </xf>
    <xf numFmtId="164" fontId="37" fillId="0" borderId="6" xfId="0" applyNumberFormat="1" applyFont="1" applyBorder="1" applyAlignment="1">
      <alignment horizontal="center" vertical="center" wrapText="1"/>
    </xf>
    <xf numFmtId="0" fontId="27" fillId="0" borderId="3" xfId="0" applyFont="1" applyBorder="1" applyAlignment="1">
      <alignment horizontal="center" vertical="top" wrapText="1"/>
    </xf>
    <xf numFmtId="0" fontId="27" fillId="0" borderId="6" xfId="0" applyFont="1" applyBorder="1" applyAlignment="1">
      <alignment horizontal="center" vertical="top" wrapText="1"/>
    </xf>
    <xf numFmtId="0" fontId="25" fillId="0" borderId="1" xfId="0" applyFont="1" applyBorder="1" applyAlignment="1">
      <alignment vertical="top" wrapText="1"/>
    </xf>
    <xf numFmtId="0" fontId="25" fillId="0" borderId="3" xfId="0" applyFont="1" applyBorder="1" applyAlignment="1">
      <alignment horizontal="center" vertical="top" wrapText="1"/>
    </xf>
    <xf numFmtId="0" fontId="22" fillId="0" borderId="3" xfId="0" applyFont="1" applyBorder="1" applyAlignment="1">
      <alignment horizontal="center" vertical="top" wrapText="1"/>
    </xf>
    <xf numFmtId="0" fontId="46" fillId="0" borderId="4" xfId="0" applyFont="1" applyBorder="1" applyAlignment="1">
      <alignment horizontal="center" vertical="top"/>
    </xf>
    <xf numFmtId="164" fontId="24" fillId="5" borderId="1" xfId="1" applyNumberFormat="1" applyFont="1" applyFill="1" applyBorder="1" applyAlignment="1">
      <alignment horizontal="center" vertical="top" wrapText="1"/>
    </xf>
    <xf numFmtId="164" fontId="22" fillId="0" borderId="4" xfId="0" applyNumberFormat="1" applyFont="1" applyBorder="1" applyAlignment="1">
      <alignment horizontal="center" vertical="top"/>
    </xf>
    <xf numFmtId="0" fontId="2" fillId="5" borderId="11" xfId="0" applyFont="1" applyFill="1" applyBorder="1" applyAlignment="1">
      <alignment horizontal="left" vertical="top" wrapText="1"/>
    </xf>
    <xf numFmtId="164" fontId="26" fillId="0" borderId="4" xfId="0" applyNumberFormat="1" applyFont="1" applyBorder="1" applyAlignment="1">
      <alignment horizontal="center" vertical="top"/>
    </xf>
    <xf numFmtId="49" fontId="22" fillId="0" borderId="2" xfId="0" applyNumberFormat="1" applyFont="1" applyBorder="1" applyAlignment="1">
      <alignment horizontal="center" vertical="center" wrapText="1"/>
    </xf>
    <xf numFmtId="0" fontId="22" fillId="0" borderId="2" xfId="0" applyFont="1" applyBorder="1" applyAlignment="1">
      <alignment horizontal="left" vertical="center" wrapText="1"/>
    </xf>
    <xf numFmtId="49" fontId="22" fillId="0" borderId="3" xfId="0" applyNumberFormat="1" applyFont="1" applyBorder="1" applyAlignment="1">
      <alignment horizontal="left" vertical="center" wrapText="1"/>
    </xf>
    <xf numFmtId="0" fontId="1" fillId="0" borderId="1" xfId="0" quotePrefix="1" applyFont="1" applyBorder="1" applyAlignment="1">
      <alignment horizontal="center" vertical="center"/>
    </xf>
    <xf numFmtId="0" fontId="24" fillId="0" borderId="4" xfId="0" applyFont="1" applyBorder="1" applyAlignment="1">
      <alignment horizontal="center" vertical="center" wrapText="1"/>
    </xf>
    <xf numFmtId="0" fontId="1" fillId="0" borderId="10" xfId="0" applyFont="1" applyBorder="1" applyAlignment="1">
      <alignment horizontal="center" vertical="top"/>
    </xf>
    <xf numFmtId="0" fontId="24" fillId="0" borderId="3" xfId="0" quotePrefix="1" applyFont="1" applyBorder="1" applyAlignment="1">
      <alignment horizontal="center" vertical="top" wrapText="1"/>
    </xf>
    <xf numFmtId="0" fontId="17" fillId="5" borderId="32" xfId="0" applyFont="1" applyFill="1" applyBorder="1" applyAlignment="1">
      <alignment vertical="center" wrapText="1"/>
    </xf>
    <xf numFmtId="0" fontId="17" fillId="5" borderId="33" xfId="0" applyFont="1" applyFill="1" applyBorder="1" applyAlignment="1">
      <alignment horizontal="center" vertical="center" wrapText="1"/>
    </xf>
    <xf numFmtId="0" fontId="24" fillId="0" borderId="34" xfId="0" applyFont="1" applyBorder="1" applyAlignment="1">
      <alignment horizontal="center" vertical="center" wrapText="1"/>
    </xf>
    <xf numFmtId="0" fontId="24" fillId="0" borderId="1" xfId="0" quotePrefix="1" applyFont="1" applyBorder="1" applyAlignment="1">
      <alignment horizontal="center" vertical="center"/>
    </xf>
    <xf numFmtId="0" fontId="24" fillId="0" borderId="8" xfId="0" applyFont="1" applyBorder="1" applyAlignment="1">
      <alignment horizontal="center" vertical="center" wrapText="1"/>
    </xf>
    <xf numFmtId="164" fontId="1" fillId="0" borderId="1" xfId="0" quotePrefix="1" applyNumberFormat="1" applyFont="1" applyBorder="1" applyAlignment="1">
      <alignment horizontal="center" vertical="center"/>
    </xf>
    <xf numFmtId="164" fontId="24" fillId="0" borderId="4" xfId="0" applyNumberFormat="1" applyFont="1" applyBorder="1" applyAlignment="1">
      <alignment horizontal="center" vertical="center" wrapText="1"/>
    </xf>
    <xf numFmtId="164" fontId="24" fillId="0" borderId="1" xfId="0" quotePrefix="1" applyNumberFormat="1" applyFont="1" applyBorder="1" applyAlignment="1">
      <alignment horizontal="center" vertical="center"/>
    </xf>
    <xf numFmtId="0" fontId="24" fillId="0" borderId="7" xfId="0" quotePrefix="1" applyFont="1" applyBorder="1" applyAlignment="1">
      <alignment horizontal="center" vertical="center"/>
    </xf>
    <xf numFmtId="0" fontId="17" fillId="5" borderId="35" xfId="0" applyFont="1" applyFill="1" applyBorder="1" applyAlignment="1">
      <alignment vertical="center" wrapText="1"/>
    </xf>
    <xf numFmtId="164" fontId="24" fillId="0" borderId="1" xfId="0" applyNumberFormat="1" applyFont="1" applyBorder="1" applyAlignment="1">
      <alignment horizontal="center" vertical="center" wrapText="1"/>
    </xf>
    <xf numFmtId="1" fontId="1" fillId="0" borderId="1" xfId="0" quotePrefix="1" applyNumberFormat="1" applyFont="1" applyBorder="1" applyAlignment="1">
      <alignment horizontal="center" vertical="center"/>
    </xf>
    <xf numFmtId="2" fontId="1" fillId="0" borderId="1" xfId="0" quotePrefix="1" applyNumberFormat="1" applyFont="1" applyBorder="1" applyAlignment="1">
      <alignment horizontal="center" vertical="center"/>
    </xf>
    <xf numFmtId="2" fontId="24" fillId="0" borderId="7" xfId="0" quotePrefix="1" applyNumberFormat="1" applyFont="1" applyBorder="1" applyAlignment="1">
      <alignment horizontal="center" vertical="center"/>
    </xf>
    <xf numFmtId="164" fontId="24" fillId="0" borderId="7" xfId="0" quotePrefix="1" applyNumberFormat="1" applyFont="1" applyBorder="1" applyAlignment="1">
      <alignment horizontal="center" vertical="center"/>
    </xf>
    <xf numFmtId="164" fontId="46" fillId="0" borderId="1" xfId="0" applyNumberFormat="1" applyFont="1" applyBorder="1" applyAlignment="1">
      <alignment horizontal="center" vertical="center" wrapText="1"/>
    </xf>
    <xf numFmtId="2" fontId="24" fillId="0" borderId="1" xfId="0" applyNumberFormat="1" applyFont="1" applyBorder="1" applyAlignment="1">
      <alignment horizontal="center" vertical="center" wrapText="1"/>
    </xf>
    <xf numFmtId="2" fontId="46" fillId="0" borderId="1" xfId="0" applyNumberFormat="1" applyFont="1" applyBorder="1" applyAlignment="1">
      <alignment horizontal="center" vertical="center" wrapText="1"/>
    </xf>
    <xf numFmtId="0" fontId="24" fillId="0" borderId="14" xfId="0" applyFont="1" applyBorder="1" applyAlignment="1">
      <alignment horizontal="center" vertical="center" wrapText="1"/>
    </xf>
    <xf numFmtId="164" fontId="24" fillId="0" borderId="3" xfId="0" quotePrefix="1" applyNumberFormat="1" applyFont="1" applyBorder="1" applyAlignment="1">
      <alignment horizontal="center" vertical="center"/>
    </xf>
    <xf numFmtId="0" fontId="25" fillId="0" borderId="3" xfId="0" applyFont="1" applyBorder="1" applyAlignment="1">
      <alignment horizontal="center" vertical="center" wrapText="1"/>
    </xf>
    <xf numFmtId="164" fontId="1" fillId="0" borderId="7" xfId="0" quotePrefix="1" applyNumberFormat="1" applyFont="1" applyBorder="1" applyAlignment="1">
      <alignment horizontal="center" vertical="center"/>
    </xf>
    <xf numFmtId="0" fontId="27" fillId="0" borderId="6" xfId="0" applyFont="1" applyBorder="1" applyAlignment="1">
      <alignment horizontal="center" vertical="center" wrapText="1"/>
    </xf>
    <xf numFmtId="164" fontId="27" fillId="0" borderId="6" xfId="0" applyNumberFormat="1" applyFont="1" applyBorder="1" applyAlignment="1">
      <alignment horizontal="center" vertical="top" wrapText="1"/>
    </xf>
    <xf numFmtId="164" fontId="24" fillId="0" borderId="6" xfId="0" applyNumberFormat="1" applyFont="1" applyBorder="1" applyAlignment="1">
      <alignment horizontal="center" vertical="center" wrapText="1"/>
    </xf>
    <xf numFmtId="0" fontId="19" fillId="5" borderId="20" xfId="0" applyFont="1" applyFill="1" applyBorder="1" applyAlignment="1">
      <alignment vertical="center" wrapText="1"/>
    </xf>
    <xf numFmtId="0" fontId="1" fillId="5" borderId="4" xfId="0" applyFont="1" applyFill="1" applyBorder="1" applyAlignment="1">
      <alignment horizontal="center" vertical="top" wrapText="1"/>
    </xf>
    <xf numFmtId="0" fontId="1" fillId="0" borderId="20" xfId="0" applyFont="1" applyBorder="1" applyAlignment="1">
      <alignment vertical="center" wrapText="1"/>
    </xf>
    <xf numFmtId="0" fontId="10" fillId="14" borderId="6" xfId="0" applyFont="1" applyFill="1" applyBorder="1" applyAlignment="1">
      <alignment vertical="center" wrapText="1"/>
    </xf>
    <xf numFmtId="164" fontId="51" fillId="0" borderId="6" xfId="0" applyNumberFormat="1" applyFont="1" applyBorder="1" applyAlignment="1">
      <alignment horizontal="center" vertical="center" wrapText="1"/>
    </xf>
    <xf numFmtId="164" fontId="28" fillId="0" borderId="6"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2" fillId="0" borderId="6" xfId="0" applyFont="1" applyBorder="1" applyAlignment="1">
      <alignment vertical="center" wrapText="1"/>
    </xf>
    <xf numFmtId="2" fontId="33" fillId="0" borderId="6" xfId="0" applyNumberFormat="1" applyFont="1" applyBorder="1" applyAlignment="1">
      <alignment horizontal="justify" vertical="center" wrapText="1"/>
    </xf>
    <xf numFmtId="164" fontId="26" fillId="0" borderId="0" xfId="0" applyNumberFormat="1" applyFont="1"/>
    <xf numFmtId="0" fontId="22" fillId="0" borderId="6" xfId="0" applyFont="1" applyBorder="1" applyAlignment="1">
      <alignment horizontal="justify" vertical="center" wrapText="1"/>
    </xf>
    <xf numFmtId="0" fontId="22" fillId="0" borderId="4" xfId="0" applyFont="1" applyBorder="1" applyAlignment="1">
      <alignment vertical="center" wrapText="1"/>
    </xf>
    <xf numFmtId="0" fontId="37" fillId="0" borderId="4" xfId="0" applyFont="1" applyBorder="1" applyAlignment="1">
      <alignment horizontal="center" vertical="center" wrapText="1"/>
    </xf>
    <xf numFmtId="0" fontId="22" fillId="0" borderId="1" xfId="0" applyFont="1" applyBorder="1" applyAlignment="1">
      <alignment horizontal="left" vertical="center" wrapText="1"/>
    </xf>
    <xf numFmtId="0" fontId="33" fillId="0" borderId="0" xfId="0" applyFont="1" applyAlignment="1">
      <alignment vertical="center" wrapText="1"/>
    </xf>
    <xf numFmtId="164" fontId="19" fillId="0" borderId="0" xfId="0" applyNumberFormat="1" applyFont="1" applyAlignment="1">
      <alignment horizontal="center" vertical="center" wrapText="1"/>
    </xf>
    <xf numFmtId="0" fontId="33" fillId="0" borderId="0" xfId="0" applyFont="1" applyAlignment="1">
      <alignment horizontal="justify" vertical="center" wrapText="1"/>
    </xf>
    <xf numFmtId="0" fontId="22" fillId="0" borderId="0" xfId="0" applyFont="1" applyAlignment="1">
      <alignment vertical="center" wrapText="1"/>
    </xf>
    <xf numFmtId="0" fontId="28" fillId="0" borderId="0" xfId="0" applyFont="1" applyAlignment="1">
      <alignment horizontal="justify" vertical="center" wrapText="1"/>
    </xf>
    <xf numFmtId="0" fontId="37" fillId="0" borderId="0" xfId="0" applyFont="1" applyAlignment="1">
      <alignment horizontal="justify" vertical="center" wrapText="1"/>
    </xf>
    <xf numFmtId="164" fontId="22" fillId="5" borderId="6" xfId="0" applyNumberFormat="1" applyFont="1" applyFill="1" applyBorder="1" applyAlignment="1">
      <alignment horizontal="center" vertical="center" wrapText="1"/>
    </xf>
    <xf numFmtId="0" fontId="22" fillId="5" borderId="6" xfId="0" applyFont="1" applyFill="1" applyBorder="1" applyAlignment="1">
      <alignment horizontal="center" vertical="center" wrapText="1"/>
    </xf>
    <xf numFmtId="0" fontId="33" fillId="5" borderId="6" xfId="0" applyFont="1" applyFill="1" applyBorder="1" applyAlignment="1">
      <alignment horizontal="left" vertical="center" wrapText="1"/>
    </xf>
    <xf numFmtId="0" fontId="37" fillId="5" borderId="6" xfId="0" applyFont="1" applyFill="1" applyBorder="1" applyAlignment="1">
      <alignment horizontal="justify" vertical="center" wrapText="1"/>
    </xf>
    <xf numFmtId="0" fontId="28" fillId="5" borderId="6" xfId="0" applyFont="1" applyFill="1" applyBorder="1" applyAlignment="1">
      <alignment horizontal="justify" vertical="center" wrapText="1"/>
    </xf>
    <xf numFmtId="0" fontId="52" fillId="0" borderId="0" xfId="0" applyFont="1"/>
    <xf numFmtId="2" fontId="33" fillId="0" borderId="6" xfId="0" applyNumberFormat="1" applyFont="1" applyBorder="1" applyAlignment="1">
      <alignment horizontal="center" vertical="center" wrapText="1"/>
    </xf>
    <xf numFmtId="0" fontId="53" fillId="0" borderId="0" xfId="0" applyFont="1"/>
    <xf numFmtId="0" fontId="33" fillId="0" borderId="6" xfId="0" applyFont="1" applyBorder="1" applyAlignment="1">
      <alignment horizontal="center" wrapText="1"/>
    </xf>
    <xf numFmtId="0" fontId="54" fillId="0" borderId="0" xfId="0" applyFont="1"/>
    <xf numFmtId="0" fontId="22" fillId="15" borderId="6" xfId="0" applyFont="1" applyFill="1" applyBorder="1" applyAlignment="1">
      <alignment horizontal="center" vertical="center" wrapText="1"/>
    </xf>
    <xf numFmtId="0" fontId="55" fillId="0" borderId="0" xfId="0" applyFont="1"/>
    <xf numFmtId="0" fontId="37" fillId="13" borderId="6" xfId="0" applyFont="1" applyFill="1" applyBorder="1" applyAlignment="1">
      <alignment horizontal="justify" vertical="center" wrapText="1"/>
    </xf>
    <xf numFmtId="0" fontId="33" fillId="5" borderId="6" xfId="0" applyFont="1" applyFill="1" applyBorder="1" applyAlignment="1">
      <alignment horizontal="justify" vertical="center" wrapText="1"/>
    </xf>
    <xf numFmtId="0" fontId="56" fillId="0" borderId="0" xfId="0" applyFont="1"/>
    <xf numFmtId="164" fontId="32" fillId="0" borderId="0" xfId="0" applyNumberFormat="1" applyFont="1"/>
    <xf numFmtId="0" fontId="22" fillId="8" borderId="6" xfId="0" applyFont="1" applyFill="1" applyBorder="1" applyAlignment="1">
      <alignment horizontal="left" vertical="top" wrapText="1"/>
    </xf>
    <xf numFmtId="164" fontId="22" fillId="8" borderId="6" xfId="0" applyNumberFormat="1" applyFont="1" applyFill="1" applyBorder="1" applyAlignment="1">
      <alignment horizontal="center" vertical="center" wrapText="1"/>
    </xf>
    <xf numFmtId="0" fontId="33" fillId="8" borderId="6" xfId="0" applyFont="1" applyFill="1" applyBorder="1" applyAlignment="1">
      <alignment horizontal="center" vertical="center" wrapText="1"/>
    </xf>
    <xf numFmtId="0" fontId="28" fillId="8" borderId="6" xfId="0" applyFont="1" applyFill="1" applyBorder="1" applyAlignment="1">
      <alignment horizontal="justify" vertical="center" wrapText="1"/>
    </xf>
    <xf numFmtId="0" fontId="22" fillId="8" borderId="6" xfId="0" applyFont="1" applyFill="1" applyBorder="1" applyAlignment="1">
      <alignment horizontal="center" vertical="center" wrapText="1"/>
    </xf>
    <xf numFmtId="0" fontId="22" fillId="5" borderId="6" xfId="0" applyFont="1" applyFill="1" applyBorder="1" applyAlignment="1">
      <alignment horizontal="left" vertical="center" wrapText="1"/>
    </xf>
    <xf numFmtId="0" fontId="22" fillId="8" borderId="1" xfId="0" applyFont="1" applyFill="1" applyBorder="1" applyAlignment="1">
      <alignment vertical="center" wrapText="1"/>
    </xf>
    <xf numFmtId="0" fontId="37"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37" fillId="0" borderId="8" xfId="0" applyFont="1" applyBorder="1" applyAlignment="1">
      <alignment horizontal="center" vertical="center" wrapText="1"/>
    </xf>
    <xf numFmtId="0" fontId="57" fillId="0" borderId="1" xfId="0" applyFont="1" applyBorder="1" applyAlignment="1">
      <alignment horizontal="left"/>
    </xf>
    <xf numFmtId="49" fontId="22" fillId="0" borderId="10" xfId="0" applyNumberFormat="1" applyFont="1" applyBorder="1" applyAlignment="1">
      <alignment horizontal="center" vertical="top"/>
    </xf>
    <xf numFmtId="164" fontId="58" fillId="0" borderId="6" xfId="0" applyNumberFormat="1" applyFont="1" applyBorder="1" applyAlignment="1">
      <alignment horizontal="center" vertical="center" wrapText="1"/>
    </xf>
    <xf numFmtId="164" fontId="58" fillId="5" borderId="1" xfId="0" applyNumberFormat="1" applyFont="1" applyFill="1" applyBorder="1" applyAlignment="1">
      <alignment horizontal="center" vertical="top"/>
    </xf>
    <xf numFmtId="164" fontId="59" fillId="0" borderId="6" xfId="0" applyNumberFormat="1" applyFont="1" applyBorder="1" applyAlignment="1">
      <alignment horizontal="center" vertical="center" wrapText="1"/>
    </xf>
    <xf numFmtId="164" fontId="22" fillId="5" borderId="4" xfId="0" applyNumberFormat="1" applyFont="1" applyFill="1" applyBorder="1" applyAlignment="1">
      <alignment horizontal="center" vertical="center" wrapText="1"/>
    </xf>
    <xf numFmtId="0" fontId="25" fillId="16" borderId="36" xfId="0" applyFont="1" applyFill="1" applyBorder="1" applyAlignment="1">
      <alignment horizontal="center" vertical="center" wrapText="1"/>
    </xf>
    <xf numFmtId="0" fontId="25" fillId="16" borderId="37" xfId="0" applyFont="1" applyFill="1" applyBorder="1" applyAlignment="1">
      <alignment horizontal="center" vertical="center" wrapText="1"/>
    </xf>
    <xf numFmtId="0" fontId="25" fillId="0" borderId="36" xfId="0" applyFont="1" applyBorder="1" applyAlignment="1">
      <alignment horizontal="center" vertical="center" wrapText="1"/>
    </xf>
    <xf numFmtId="0" fontId="60" fillId="0" borderId="36" xfId="0" applyFont="1" applyBorder="1" applyAlignment="1">
      <alignment horizontal="center" vertical="center" wrapText="1"/>
    </xf>
    <xf numFmtId="164" fontId="25" fillId="0" borderId="37" xfId="0" applyNumberFormat="1" applyFont="1" applyBorder="1" applyAlignment="1">
      <alignment horizontal="center" vertical="center"/>
    </xf>
    <xf numFmtId="164" fontId="25" fillId="0" borderId="37" xfId="0" applyNumberFormat="1" applyFont="1" applyBorder="1" applyAlignment="1">
      <alignment horizontal="center" vertical="center" wrapText="1"/>
    </xf>
    <xf numFmtId="0" fontId="25" fillId="0" borderId="38" xfId="0" applyFont="1" applyBorder="1" applyAlignment="1">
      <alignment horizontal="center" vertical="center"/>
    </xf>
    <xf numFmtId="164" fontId="25" fillId="0" borderId="36" xfId="0" applyNumberFormat="1" applyFont="1" applyBorder="1" applyAlignment="1">
      <alignment horizontal="center" vertical="center" wrapText="1"/>
    </xf>
    <xf numFmtId="164" fontId="25" fillId="0" borderId="38" xfId="0" applyNumberFormat="1" applyFont="1" applyBorder="1" applyAlignment="1">
      <alignment horizontal="center" vertical="center"/>
    </xf>
    <xf numFmtId="0" fontId="23" fillId="0" borderId="1" xfId="0" applyFont="1" applyBorder="1" applyAlignment="1">
      <alignment horizontal="center" vertical="center" wrapText="1"/>
    </xf>
    <xf numFmtId="0" fontId="23" fillId="0" borderId="3" xfId="0" quotePrefix="1" applyFont="1" applyBorder="1" applyAlignment="1">
      <alignment horizontal="center" vertical="center"/>
    </xf>
    <xf numFmtId="164" fontId="25" fillId="0" borderId="9" xfId="0" quotePrefix="1" applyNumberFormat="1" applyFont="1" applyBorder="1" applyAlignment="1">
      <alignment horizontal="center" vertical="center"/>
    </xf>
    <xf numFmtId="164" fontId="25" fillId="0" borderId="36" xfId="0" applyNumberFormat="1" applyFont="1" applyBorder="1" applyAlignment="1">
      <alignment horizontal="center" vertical="center"/>
    </xf>
    <xf numFmtId="1" fontId="25" fillId="0" borderId="36" xfId="0" applyNumberFormat="1" applyFont="1" applyBorder="1" applyAlignment="1">
      <alignment horizontal="center" vertical="center" wrapText="1"/>
    </xf>
    <xf numFmtId="1" fontId="60" fillId="0" borderId="36" xfId="0" applyNumberFormat="1" applyFont="1" applyBorder="1" applyAlignment="1">
      <alignment horizontal="center" vertical="center" wrapText="1"/>
    </xf>
    <xf numFmtId="1" fontId="25" fillId="0" borderId="0" xfId="0" applyNumberFormat="1" applyFont="1" applyAlignment="1">
      <alignment horizontal="center" vertical="center"/>
    </xf>
    <xf numFmtId="164" fontId="60" fillId="0" borderId="36" xfId="0" applyNumberFormat="1" applyFont="1" applyBorder="1" applyAlignment="1">
      <alignment horizontal="center" vertical="center" wrapText="1"/>
    </xf>
    <xf numFmtId="0" fontId="60" fillId="16" borderId="36" xfId="0" applyFont="1" applyFill="1" applyBorder="1" applyAlignment="1">
      <alignment horizontal="center" vertical="center" wrapText="1"/>
    </xf>
    <xf numFmtId="164" fontId="25" fillId="16" borderId="38" xfId="0" applyNumberFormat="1" applyFont="1" applyFill="1" applyBorder="1" applyAlignment="1">
      <alignment horizontal="center" vertical="center"/>
    </xf>
    <xf numFmtId="164" fontId="25" fillId="16" borderId="36" xfId="0" applyNumberFormat="1" applyFont="1" applyFill="1" applyBorder="1" applyAlignment="1">
      <alignment horizontal="center" vertical="center" wrapText="1"/>
    </xf>
    <xf numFmtId="164" fontId="25" fillId="0" borderId="38" xfId="0" applyNumberFormat="1" applyFont="1" applyBorder="1" applyAlignment="1">
      <alignment horizontal="center" vertical="center" wrapText="1"/>
    </xf>
    <xf numFmtId="0" fontId="61" fillId="0" borderId="40" xfId="0" applyFont="1" applyBorder="1" applyAlignment="1">
      <alignment horizontal="center" vertical="center" wrapText="1"/>
    </xf>
    <xf numFmtId="0" fontId="61" fillId="0" borderId="40" xfId="0" applyFont="1" applyBorder="1" applyAlignment="1">
      <alignment horizontal="center" vertical="top" wrapText="1"/>
    </xf>
    <xf numFmtId="164" fontId="24" fillId="17" borderId="39" xfId="0" applyNumberFormat="1" applyFont="1" applyFill="1" applyBorder="1" applyAlignment="1">
      <alignment horizontal="center" vertical="top" wrapText="1"/>
    </xf>
    <xf numFmtId="164" fontId="24" fillId="17" borderId="40" xfId="0" applyNumberFormat="1" applyFont="1" applyFill="1" applyBorder="1" applyAlignment="1">
      <alignment horizontal="center" vertical="top" wrapText="1"/>
    </xf>
    <xf numFmtId="0" fontId="24" fillId="16" borderId="37" xfId="0" applyFont="1" applyFill="1" applyBorder="1" applyAlignment="1">
      <alignment horizontal="center" vertical="top" wrapText="1"/>
    </xf>
    <xf numFmtId="0" fontId="24" fillId="0" borderId="40" xfId="0" applyFont="1" applyBorder="1" applyAlignment="1">
      <alignment horizontal="center" vertical="center" wrapText="1"/>
    </xf>
    <xf numFmtId="0" fontId="24" fillId="16" borderId="40" xfId="0" applyFont="1" applyFill="1" applyBorder="1" applyAlignment="1">
      <alignment horizontal="center" vertical="center" wrapText="1"/>
    </xf>
    <xf numFmtId="164" fontId="24" fillId="0" borderId="40" xfId="0" applyNumberFormat="1" applyFont="1" applyBorder="1" applyAlignment="1">
      <alignment horizontal="center" vertical="center" wrapText="1"/>
    </xf>
    <xf numFmtId="0" fontId="24" fillId="16" borderId="40" xfId="0" applyFont="1" applyFill="1" applyBorder="1" applyAlignment="1">
      <alignment horizontal="center" vertical="top" wrapText="1"/>
    </xf>
    <xf numFmtId="0" fontId="24" fillId="0" borderId="40" xfId="0" applyFont="1" applyBorder="1" applyAlignment="1">
      <alignment horizontal="center" vertical="top" wrapText="1"/>
    </xf>
    <xf numFmtId="164" fontId="24" fillId="0" borderId="40" xfId="0" applyNumberFormat="1" applyFont="1" applyBorder="1" applyAlignment="1">
      <alignment horizontal="center" vertical="top" wrapText="1"/>
    </xf>
    <xf numFmtId="0" fontId="24" fillId="0" borderId="40" xfId="0" applyFont="1" applyBorder="1" applyAlignment="1">
      <alignment vertical="center" wrapText="1"/>
    </xf>
    <xf numFmtId="2" fontId="24" fillId="0" borderId="40" xfId="0" applyNumberFormat="1" applyFont="1" applyBorder="1" applyAlignment="1">
      <alignment horizontal="center" vertical="top" wrapText="1"/>
    </xf>
    <xf numFmtId="0" fontId="62" fillId="0" borderId="3"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3" xfId="0" applyFont="1" applyBorder="1" applyAlignment="1">
      <alignment horizontal="center" vertical="top" wrapText="1"/>
    </xf>
    <xf numFmtId="0" fontId="62" fillId="0" borderId="6" xfId="0" applyFont="1" applyBorder="1" applyAlignment="1">
      <alignment horizontal="center" vertical="top" wrapText="1"/>
    </xf>
    <xf numFmtId="164" fontId="46" fillId="0" borderId="4"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46" fillId="0" borderId="7" xfId="0" applyFont="1" applyBorder="1" applyAlignment="1">
      <alignment horizontal="center" vertical="center" wrapText="1"/>
    </xf>
    <xf numFmtId="0" fontId="25" fillId="0" borderId="1" xfId="0" quotePrefix="1" applyFont="1" applyBorder="1" applyAlignment="1">
      <alignment horizontal="center" vertical="center"/>
    </xf>
    <xf numFmtId="0" fontId="25" fillId="0" borderId="1" xfId="0" applyFont="1" applyBorder="1" applyAlignment="1">
      <alignment horizontal="center" vertical="center" wrapText="1"/>
    </xf>
    <xf numFmtId="0" fontId="25" fillId="0" borderId="9" xfId="0" quotePrefix="1" applyFont="1" applyBorder="1" applyAlignment="1">
      <alignment horizontal="center" vertical="center"/>
    </xf>
    <xf numFmtId="0" fontId="19" fillId="11" borderId="6" xfId="0" applyFont="1" applyFill="1" applyBorder="1" applyAlignment="1">
      <alignment vertical="top" wrapText="1"/>
    </xf>
    <xf numFmtId="0" fontId="1" fillId="5" borderId="9"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25" fillId="0" borderId="9" xfId="0" applyFont="1" applyBorder="1" applyAlignment="1">
      <alignment horizontal="center" vertical="center" wrapText="1"/>
    </xf>
    <xf numFmtId="164" fontId="24" fillId="0" borderId="7" xfId="0" applyNumberFormat="1" applyFont="1" applyBorder="1" applyAlignment="1">
      <alignment horizontal="center" vertical="center" wrapText="1"/>
    </xf>
    <xf numFmtId="164" fontId="46"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0" fontId="24" fillId="0" borderId="2" xfId="0" quotePrefix="1"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24" fillId="0" borderId="13" xfId="0" quotePrefix="1" applyFont="1" applyBorder="1" applyAlignment="1">
      <alignment horizontal="center" vertical="center"/>
    </xf>
    <xf numFmtId="164" fontId="24" fillId="0" borderId="6" xfId="0" applyNumberFormat="1" applyFont="1" applyBorder="1" applyAlignment="1">
      <alignment horizontal="center" vertical="top" wrapText="1"/>
    </xf>
    <xf numFmtId="164" fontId="24" fillId="0" borderId="1" xfId="0" applyNumberFormat="1" applyFont="1" applyBorder="1" applyAlignment="1">
      <alignment horizontal="left" vertical="center" wrapText="1"/>
    </xf>
    <xf numFmtId="0" fontId="24" fillId="18" borderId="6" xfId="0" applyFont="1" applyFill="1" applyBorder="1" applyAlignment="1">
      <alignment horizontal="center" vertical="center" wrapText="1"/>
    </xf>
    <xf numFmtId="0" fontId="24" fillId="18" borderId="6" xfId="0" applyFont="1" applyFill="1" applyBorder="1" applyAlignment="1">
      <alignment horizontal="center" vertical="top" wrapText="1"/>
    </xf>
    <xf numFmtId="0" fontId="17" fillId="18" borderId="6"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xf>
    <xf numFmtId="0" fontId="37" fillId="0" borderId="1" xfId="0" applyFont="1" applyBorder="1" applyAlignment="1">
      <alignment horizontal="center" vertical="center" wrapText="1"/>
    </xf>
    <xf numFmtId="0" fontId="24" fillId="5" borderId="26" xfId="0" applyFont="1" applyFill="1" applyBorder="1" applyAlignment="1">
      <alignment horizontal="center" vertical="center" wrapText="1"/>
    </xf>
    <xf numFmtId="0" fontId="24" fillId="5" borderId="1" xfId="0" quotePrefix="1" applyFont="1" applyFill="1" applyBorder="1" applyAlignment="1">
      <alignment horizontal="center" vertical="center"/>
    </xf>
    <xf numFmtId="0" fontId="24" fillId="0" borderId="1" xfId="0" quotePrefix="1" applyFont="1" applyBorder="1" applyAlignment="1">
      <alignment horizontal="center" vertical="center" wrapText="1"/>
    </xf>
    <xf numFmtId="0" fontId="24"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24" fillId="5" borderId="4" xfId="0" applyFont="1" applyFill="1" applyBorder="1" applyAlignment="1">
      <alignment horizontal="center" vertical="center"/>
    </xf>
    <xf numFmtId="164" fontId="24" fillId="0" borderId="3" xfId="0" applyNumberFormat="1" applyFont="1" applyBorder="1" applyAlignment="1">
      <alignment horizontal="center" vertical="center" wrapText="1"/>
    </xf>
    <xf numFmtId="0" fontId="25" fillId="0" borderId="1" xfId="0" quotePrefix="1" applyFont="1" applyBorder="1" applyAlignment="1">
      <alignment horizontal="center" vertical="top" wrapText="1"/>
    </xf>
    <xf numFmtId="0" fontId="24" fillId="0" borderId="10" xfId="0" applyFont="1" applyBorder="1" applyAlignment="1">
      <alignment horizontal="center" vertical="center"/>
    </xf>
    <xf numFmtId="0" fontId="24" fillId="0" borderId="3" xfId="0" quotePrefix="1" applyFont="1" applyBorder="1" applyAlignment="1">
      <alignment horizontal="center" vertical="center" wrapText="1"/>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164" fontId="24" fillId="0" borderId="13" xfId="0" quotePrefix="1" applyNumberFormat="1" applyFont="1" applyBorder="1" applyAlignment="1">
      <alignment horizontal="center" vertical="center" wrapText="1"/>
    </xf>
    <xf numFmtId="0" fontId="25" fillId="0" borderId="8" xfId="0" applyFont="1" applyBorder="1" applyAlignment="1">
      <alignment horizontal="center" vertical="center" wrapText="1"/>
    </xf>
    <xf numFmtId="164" fontId="24" fillId="0" borderId="12" xfId="0" applyNumberFormat="1" applyFont="1" applyBorder="1" applyAlignment="1">
      <alignment horizontal="center" vertical="center" wrapText="1"/>
    </xf>
    <xf numFmtId="164" fontId="24" fillId="0" borderId="2" xfId="0" applyNumberFormat="1" applyFont="1" applyBorder="1" applyAlignment="1">
      <alignment horizontal="center" vertical="center" wrapText="1"/>
    </xf>
    <xf numFmtId="164" fontId="46" fillId="0" borderId="12" xfId="0" applyNumberFormat="1" applyFont="1" applyBorder="1" applyAlignment="1">
      <alignment horizontal="center" vertical="center" wrapText="1"/>
    </xf>
    <xf numFmtId="0" fontId="24" fillId="0" borderId="13" xfId="0" applyFont="1" applyBorder="1" applyAlignment="1">
      <alignment horizontal="center" vertical="center" wrapText="1"/>
    </xf>
    <xf numFmtId="164" fontId="17" fillId="0" borderId="1" xfId="0" applyNumberFormat="1" applyFont="1" applyBorder="1" applyAlignment="1">
      <alignment horizontal="center" vertical="center" wrapText="1"/>
    </xf>
    <xf numFmtId="164" fontId="63" fillId="0" borderId="7" xfId="0" applyNumberFormat="1" applyFont="1" applyBorder="1" applyAlignment="1">
      <alignment horizontal="center" vertical="center" wrapText="1"/>
    </xf>
    <xf numFmtId="0" fontId="24" fillId="0" borderId="9" xfId="0" quotePrefix="1" applyFont="1" applyBorder="1" applyAlignment="1">
      <alignment horizontal="center" vertical="center"/>
    </xf>
    <xf numFmtId="0" fontId="4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horizontal="center" vertical="center"/>
    </xf>
    <xf numFmtId="0" fontId="1" fillId="0" borderId="9" xfId="0" applyFont="1" applyBorder="1" applyAlignment="1">
      <alignment horizontal="center" vertical="center" wrapText="1"/>
    </xf>
    <xf numFmtId="164" fontId="1" fillId="0" borderId="1" xfId="0" quotePrefix="1" applyNumberFormat="1" applyFont="1" applyBorder="1" applyAlignment="1">
      <alignment horizontal="center" vertical="top"/>
    </xf>
    <xf numFmtId="1" fontId="24" fillId="0" borderId="1" xfId="0" applyNumberFormat="1" applyFont="1" applyBorder="1" applyAlignment="1">
      <alignment horizontal="center" vertical="center" wrapText="1"/>
    </xf>
    <xf numFmtId="164" fontId="24" fillId="0" borderId="9" xfId="0" quotePrefix="1" applyNumberFormat="1" applyFont="1" applyBorder="1" applyAlignment="1">
      <alignment horizontal="center" vertical="center"/>
    </xf>
    <xf numFmtId="164" fontId="24" fillId="0" borderId="36" xfId="0" applyNumberFormat="1" applyFont="1" applyBorder="1" applyAlignment="1">
      <alignment horizontal="center" vertical="center" wrapText="1"/>
    </xf>
    <xf numFmtId="164" fontId="64" fillId="0" borderId="36" xfId="0" applyNumberFormat="1" applyFont="1" applyBorder="1" applyAlignment="1">
      <alignment horizontal="center" vertical="center" wrapText="1"/>
    </xf>
    <xf numFmtId="164" fontId="24" fillId="0" borderId="37" xfId="0" applyNumberFormat="1" applyFont="1" applyBorder="1" applyAlignment="1">
      <alignment horizontal="center" vertical="center"/>
    </xf>
    <xf numFmtId="164" fontId="24" fillId="0" borderId="37" xfId="0" applyNumberFormat="1" applyFont="1" applyBorder="1" applyAlignment="1">
      <alignment horizontal="center" vertical="center" wrapText="1"/>
    </xf>
    <xf numFmtId="164" fontId="24" fillId="0" borderId="38" xfId="0" applyNumberFormat="1" applyFont="1" applyBorder="1" applyAlignment="1">
      <alignment horizontal="center" vertical="center"/>
    </xf>
    <xf numFmtId="0" fontId="1" fillId="0" borderId="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64" fontId="24" fillId="0" borderId="17" xfId="0" applyNumberFormat="1" applyFont="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horizontal="center" vertical="center" wrapText="1"/>
    </xf>
    <xf numFmtId="0" fontId="24" fillId="0" borderId="6" xfId="3" applyFont="1" applyBorder="1" applyAlignment="1">
      <alignment horizontal="center" vertical="center"/>
    </xf>
    <xf numFmtId="0" fontId="24" fillId="5"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27" fillId="0" borderId="3" xfId="0" applyFont="1" applyBorder="1" applyAlignment="1">
      <alignment horizontal="center" vertical="center" wrapText="1"/>
    </xf>
    <xf numFmtId="164" fontId="24" fillId="0" borderId="3" xfId="0" applyNumberFormat="1" applyFont="1" applyBorder="1" applyAlignment="1">
      <alignment horizontal="center" vertical="top" wrapText="1"/>
    </xf>
    <xf numFmtId="164" fontId="24" fillId="0" borderId="1" xfId="0" applyNumberFormat="1" applyFont="1" applyBorder="1" applyAlignment="1">
      <alignment horizontal="center" vertical="top"/>
    </xf>
    <xf numFmtId="0" fontId="46" fillId="0" borderId="4" xfId="0" applyFont="1" applyBorder="1" applyAlignment="1">
      <alignment horizontal="center" vertical="center"/>
    </xf>
    <xf numFmtId="164" fontId="1" fillId="0" borderId="9" xfId="0" quotePrefix="1" applyNumberFormat="1" applyFont="1" applyBorder="1" applyAlignment="1">
      <alignment horizontal="center" vertical="center"/>
    </xf>
    <xf numFmtId="0" fontId="1" fillId="0" borderId="9" xfId="0" quotePrefix="1" applyFont="1" applyBorder="1" applyAlignment="1">
      <alignment horizontal="center" vertical="center"/>
    </xf>
    <xf numFmtId="0" fontId="1" fillId="0" borderId="10" xfId="0" quotePrefix="1" applyFont="1" applyBorder="1" applyAlignment="1">
      <alignment horizontal="center" vertical="center"/>
    </xf>
    <xf numFmtId="164" fontId="25" fillId="0" borderId="4" xfId="0" quotePrefix="1" applyNumberFormat="1" applyFont="1" applyBorder="1" applyAlignment="1">
      <alignment horizontal="center" vertical="center" wrapText="1"/>
    </xf>
    <xf numFmtId="0" fontId="24" fillId="0" borderId="6" xfId="0" quotePrefix="1" applyFont="1" applyBorder="1" applyAlignment="1">
      <alignment horizontal="center" vertical="center"/>
    </xf>
    <xf numFmtId="164" fontId="24" fillId="0" borderId="4" xfId="0" quotePrefix="1" applyNumberFormat="1" applyFont="1" applyBorder="1" applyAlignment="1">
      <alignment horizontal="center" vertical="center"/>
    </xf>
    <xf numFmtId="0" fontId="1" fillId="0" borderId="9" xfId="0" applyFont="1" applyBorder="1" applyAlignment="1">
      <alignment vertical="center" wrapText="1"/>
    </xf>
    <xf numFmtId="0" fontId="23" fillId="0" borderId="27" xfId="0" applyFont="1" applyBorder="1" applyAlignment="1">
      <alignment horizontal="center" vertical="center" wrapText="1"/>
    </xf>
    <xf numFmtId="0" fontId="1" fillId="0" borderId="1" xfId="0" quotePrefix="1" applyFont="1" applyBorder="1" applyAlignment="1">
      <alignment horizontal="center" vertical="center" wrapText="1"/>
    </xf>
    <xf numFmtId="0" fontId="23" fillId="0" borderId="11" xfId="0" applyFont="1" applyBorder="1" applyAlignment="1">
      <alignment horizontal="center" vertical="center" wrapText="1"/>
    </xf>
    <xf numFmtId="2" fontId="24" fillId="0" borderId="5" xfId="0" applyNumberFormat="1" applyFont="1" applyBorder="1" applyAlignment="1">
      <alignment horizontal="center" vertical="center" wrapText="1"/>
    </xf>
    <xf numFmtId="164" fontId="24" fillId="0" borderId="5" xfId="0" applyNumberFormat="1" applyFont="1" applyBorder="1" applyAlignment="1">
      <alignment horizontal="center" vertical="center" wrapText="1"/>
    </xf>
    <xf numFmtId="0" fontId="68" fillId="2" borderId="6" xfId="0" applyFont="1" applyFill="1" applyBorder="1" applyAlignment="1">
      <alignment horizontal="center" vertical="center" wrapText="1"/>
    </xf>
    <xf numFmtId="2" fontId="1" fillId="0" borderId="6" xfId="0" applyNumberFormat="1" applyFont="1" applyBorder="1" applyAlignment="1">
      <alignment horizontal="center" vertical="top" wrapText="1"/>
    </xf>
    <xf numFmtId="0" fontId="46" fillId="0" borderId="9" xfId="0" applyFont="1" applyBorder="1" applyAlignment="1">
      <alignment horizontal="center" vertical="center"/>
    </xf>
    <xf numFmtId="0" fontId="46" fillId="0" borderId="1" xfId="0" applyFont="1" applyBorder="1" applyAlignment="1">
      <alignment horizontal="center" vertical="center"/>
    </xf>
    <xf numFmtId="0" fontId="1" fillId="5" borderId="1" xfId="0" applyFont="1" applyFill="1" applyBorder="1" applyAlignment="1">
      <alignment vertical="center" wrapText="1"/>
    </xf>
    <xf numFmtId="0" fontId="1" fillId="0" borderId="10" xfId="0" applyFont="1" applyBorder="1" applyAlignment="1">
      <alignment horizontal="center" vertical="center"/>
    </xf>
    <xf numFmtId="0" fontId="25" fillId="5" borderId="1" xfId="0" applyFont="1" applyFill="1" applyBorder="1" applyAlignment="1">
      <alignment horizontal="center" vertical="center" wrapText="1"/>
    </xf>
    <xf numFmtId="0" fontId="25" fillId="0" borderId="1" xfId="0" applyFont="1" applyBorder="1" applyAlignment="1">
      <alignment vertical="center" wrapText="1"/>
    </xf>
    <xf numFmtId="0" fontId="22" fillId="0" borderId="1" xfId="1" applyFont="1" applyBorder="1" applyAlignment="1">
      <alignment horizontal="left" vertical="center" wrapText="1"/>
    </xf>
    <xf numFmtId="0" fontId="46" fillId="5" borderId="1" xfId="0" applyFont="1" applyFill="1" applyBorder="1" applyAlignment="1">
      <alignment horizontal="center" vertical="center" wrapText="1"/>
    </xf>
    <xf numFmtId="0" fontId="24" fillId="5" borderId="7" xfId="0" quotePrefix="1" applyFont="1" applyFill="1" applyBorder="1" applyAlignment="1">
      <alignment horizontal="center" vertical="center"/>
    </xf>
    <xf numFmtId="0" fontId="1" fillId="5" borderId="1" xfId="0" applyFont="1" applyFill="1" applyBorder="1" applyAlignment="1">
      <alignment horizontal="center" vertical="center" wrapText="1"/>
    </xf>
    <xf numFmtId="0" fontId="25" fillId="5" borderId="9" xfId="0" quotePrefix="1" applyFont="1" applyFill="1" applyBorder="1" applyAlignment="1">
      <alignment horizontal="center" vertical="center"/>
    </xf>
    <xf numFmtId="0" fontId="26" fillId="5" borderId="1" xfId="0" applyFont="1" applyFill="1" applyBorder="1" applyAlignment="1">
      <alignment horizontal="center" vertical="center" wrapText="1"/>
    </xf>
    <xf numFmtId="0" fontId="25" fillId="5" borderId="7" xfId="0" quotePrefix="1" applyFont="1" applyFill="1" applyBorder="1" applyAlignment="1">
      <alignment horizontal="center" vertical="center"/>
    </xf>
    <xf numFmtId="0" fontId="26" fillId="0" borderId="1" xfId="0" applyFont="1" applyBorder="1" applyAlignment="1">
      <alignment horizontal="center" vertical="center" wrapText="1"/>
    </xf>
    <xf numFmtId="0" fontId="25" fillId="0" borderId="7" xfId="0" quotePrefix="1" applyFont="1" applyBorder="1" applyAlignment="1">
      <alignment horizontal="center" vertical="center"/>
    </xf>
    <xf numFmtId="0" fontId="1" fillId="0" borderId="1" xfId="0" applyFont="1" applyBorder="1" applyAlignment="1">
      <alignment wrapText="1"/>
    </xf>
    <xf numFmtId="0" fontId="22" fillId="0" borderId="20"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16" xfId="1" applyFont="1" applyBorder="1" applyAlignment="1">
      <alignment horizontal="center" vertical="center" wrapText="1"/>
    </xf>
    <xf numFmtId="0" fontId="22" fillId="0" borderId="43" xfId="0" applyFont="1" applyBorder="1" applyAlignment="1">
      <alignment horizontal="left" vertical="top" wrapText="1"/>
    </xf>
    <xf numFmtId="0" fontId="22" fillId="0" borderId="9" xfId="1" applyFont="1" applyBorder="1" applyAlignment="1">
      <alignment vertical="top" wrapText="1"/>
    </xf>
    <xf numFmtId="0" fontId="22" fillId="0" borderId="29" xfId="1" applyFont="1" applyBorder="1" applyAlignment="1">
      <alignment horizontal="center"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1" xfId="1" applyFont="1" applyBorder="1" applyAlignment="1">
      <alignment horizontal="center" vertical="center" wrapText="1"/>
    </xf>
    <xf numFmtId="0" fontId="22" fillId="0" borderId="9" xfId="1" applyFont="1" applyBorder="1" applyAlignment="1">
      <alignment horizontal="left" vertical="center" wrapText="1"/>
    </xf>
    <xf numFmtId="0" fontId="22" fillId="0" borderId="34" xfId="1" applyFont="1" applyBorder="1" applyAlignment="1">
      <alignment horizontal="center" vertical="center" wrapText="1"/>
    </xf>
    <xf numFmtId="0" fontId="22" fillId="0" borderId="9" xfId="1" applyFont="1" applyBorder="1" applyAlignment="1">
      <alignment horizontal="left" vertical="top" wrapText="1"/>
    </xf>
    <xf numFmtId="0" fontId="22" fillId="0" borderId="29" xfId="0" applyFont="1" applyBorder="1" applyAlignment="1">
      <alignment horizontal="left" vertical="top" wrapText="1"/>
    </xf>
    <xf numFmtId="0" fontId="22" fillId="0" borderId="3"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34" xfId="0" applyFont="1" applyBorder="1" applyAlignment="1">
      <alignment horizontal="center" vertical="center" wrapText="1"/>
    </xf>
    <xf numFmtId="0" fontId="68" fillId="3" borderId="6" xfId="0" applyFont="1" applyFill="1" applyBorder="1" applyAlignment="1">
      <alignment horizontal="center" vertical="center" wrapText="1"/>
    </xf>
    <xf numFmtId="0" fontId="1" fillId="0" borderId="9" xfId="0" applyFont="1" applyBorder="1" applyAlignment="1">
      <alignment vertical="top" wrapText="1"/>
    </xf>
    <xf numFmtId="0" fontId="1" fillId="0" borderId="10" xfId="0" applyFont="1" applyBorder="1" applyAlignment="1">
      <alignment wrapText="1"/>
    </xf>
    <xf numFmtId="1" fontId="46" fillId="0" borderId="1" xfId="0" applyNumberFormat="1" applyFont="1" applyBorder="1" applyAlignment="1">
      <alignment horizontal="center" vertical="center" wrapText="1"/>
    </xf>
    <xf numFmtId="0" fontId="1" fillId="0" borderId="11" xfId="0" applyFont="1" applyBorder="1" applyAlignment="1">
      <alignment horizontal="center" vertical="center" wrapText="1"/>
    </xf>
    <xf numFmtId="164" fontId="1" fillId="0" borderId="11" xfId="0" quotePrefix="1" applyNumberFormat="1" applyFont="1" applyBorder="1" applyAlignment="1">
      <alignment horizontal="center" vertical="center"/>
    </xf>
    <xf numFmtId="164" fontId="24" fillId="0" borderId="4" xfId="0" quotePrefix="1" applyNumberFormat="1" applyFont="1" applyBorder="1" applyAlignment="1">
      <alignment horizontal="center" vertical="center" wrapText="1"/>
    </xf>
    <xf numFmtId="164" fontId="33" fillId="15" borderId="4" xfId="0" applyNumberFormat="1" applyFont="1" applyFill="1" applyBorder="1" applyAlignment="1">
      <alignment horizontal="center" vertical="center" wrapText="1"/>
    </xf>
    <xf numFmtId="164" fontId="33" fillId="5" borderId="6" xfId="0" applyNumberFormat="1" applyFont="1" applyFill="1" applyBorder="1" applyAlignment="1">
      <alignment horizontal="center" vertical="center" wrapText="1"/>
    </xf>
    <xf numFmtId="0" fontId="19" fillId="0" borderId="6" xfId="0" applyFont="1" applyBorder="1" applyAlignment="1">
      <alignment vertical="top" wrapText="1"/>
    </xf>
    <xf numFmtId="164" fontId="10" fillId="0" borderId="0" xfId="0" applyNumberFormat="1" applyFont="1" applyAlignment="1">
      <alignment horizontal="center" vertical="center" wrapText="1"/>
    </xf>
    <xf numFmtId="0" fontId="12" fillId="0" borderId="0" xfId="0" applyFont="1" applyAlignment="1">
      <alignment horizontal="left" vertical="top" wrapText="1"/>
    </xf>
    <xf numFmtId="164" fontId="28" fillId="0" borderId="0" xfId="0" applyNumberFormat="1" applyFont="1" applyAlignment="1">
      <alignment horizontal="center" vertical="center" wrapText="1"/>
    </xf>
    <xf numFmtId="2" fontId="33" fillId="13" borderId="6" xfId="0" applyNumberFormat="1" applyFont="1" applyFill="1" applyBorder="1" applyAlignment="1">
      <alignment horizontal="center" vertical="center" wrapText="1"/>
    </xf>
    <xf numFmtId="0" fontId="30" fillId="0" borderId="0" xfId="0" applyFont="1"/>
    <xf numFmtId="164" fontId="69" fillId="0" borderId="0" xfId="0" applyNumberFormat="1" applyFont="1"/>
    <xf numFmtId="164" fontId="33" fillId="5" borderId="4" xfId="0" applyNumberFormat="1" applyFont="1" applyFill="1" applyBorder="1" applyAlignment="1">
      <alignment horizontal="center" vertical="center" wrapText="1"/>
    </xf>
    <xf numFmtId="164" fontId="53" fillId="5" borderId="0" xfId="0" applyNumberFormat="1" applyFont="1" applyFill="1" applyAlignment="1">
      <alignment horizontal="right"/>
    </xf>
    <xf numFmtId="164" fontId="32" fillId="5" borderId="0" xfId="0" applyNumberFormat="1" applyFont="1" applyFill="1" applyAlignment="1">
      <alignment horizontal="center"/>
    </xf>
    <xf numFmtId="0" fontId="33" fillId="5" borderId="6" xfId="0" applyFont="1" applyFill="1" applyBorder="1" applyAlignment="1">
      <alignment horizontal="center" vertical="center" wrapText="1"/>
    </xf>
    <xf numFmtId="0" fontId="22" fillId="0" borderId="6" xfId="0" applyFont="1" applyBorder="1" applyAlignment="1">
      <alignment horizontal="center" wrapText="1"/>
    </xf>
    <xf numFmtId="0" fontId="24" fillId="0" borderId="21" xfId="0" applyFont="1" applyBorder="1" applyAlignment="1">
      <alignment horizontal="center" vertical="center" wrapText="1"/>
    </xf>
    <xf numFmtId="2" fontId="22" fillId="0" borderId="6" xfId="0" applyNumberFormat="1" applyFont="1" applyBorder="1" applyAlignment="1">
      <alignment horizontal="center" vertical="center" wrapText="1"/>
    </xf>
    <xf numFmtId="0" fontId="23" fillId="0" borderId="0" xfId="0" applyFont="1"/>
    <xf numFmtId="164" fontId="7" fillId="0" borderId="0" xfId="0" applyNumberFormat="1" applyFont="1" applyAlignment="1">
      <alignment horizontal="center"/>
    </xf>
    <xf numFmtId="2" fontId="22" fillId="5" borderId="6" xfId="0" applyNumberFormat="1" applyFont="1" applyFill="1" applyBorder="1" applyAlignment="1">
      <alignment horizontal="center" vertical="center" wrapText="1"/>
    </xf>
    <xf numFmtId="0" fontId="58" fillId="0" borderId="6" xfId="0" applyFont="1" applyBorder="1" applyAlignment="1">
      <alignment horizontal="left" vertical="center" wrapText="1"/>
    </xf>
    <xf numFmtId="164" fontId="70" fillId="0" borderId="6" xfId="0" applyNumberFormat="1" applyFont="1" applyBorder="1" applyAlignment="1">
      <alignment horizontal="center" vertical="center" wrapText="1"/>
    </xf>
    <xf numFmtId="164" fontId="71" fillId="0" borderId="6" xfId="0" applyNumberFormat="1" applyFont="1" applyBorder="1" applyAlignment="1">
      <alignment horizontal="justify" vertical="center" wrapText="1"/>
    </xf>
    <xf numFmtId="164" fontId="72" fillId="0" borderId="6" xfId="0" applyNumberFormat="1" applyFont="1" applyBorder="1" applyAlignment="1">
      <alignment horizontal="justify" vertical="center" wrapText="1"/>
    </xf>
    <xf numFmtId="164" fontId="11" fillId="5" borderId="6" xfId="0" applyNumberFormat="1" applyFont="1" applyFill="1" applyBorder="1" applyAlignment="1">
      <alignment horizontal="center" vertical="center" wrapText="1"/>
    </xf>
    <xf numFmtId="164" fontId="10" fillId="5" borderId="6" xfId="0" applyNumberFormat="1" applyFont="1" applyFill="1" applyBorder="1" applyAlignment="1">
      <alignment horizontal="center" vertical="center" wrapText="1"/>
    </xf>
    <xf numFmtId="0" fontId="73" fillId="19" borderId="0" xfId="0" applyFont="1" applyFill="1" applyAlignment="1">
      <alignment vertical="center" wrapText="1"/>
    </xf>
    <xf numFmtId="0" fontId="1" fillId="0" borderId="3" xfId="0" applyFont="1" applyBorder="1" applyAlignment="1">
      <alignment horizontal="center" vertical="center"/>
    </xf>
    <xf numFmtId="0" fontId="24" fillId="0" borderId="3" xfId="0" applyFont="1" applyBorder="1" applyAlignment="1">
      <alignment horizontal="center" vertical="center"/>
    </xf>
    <xf numFmtId="0" fontId="24" fillId="0" borderId="9" xfId="0" applyFont="1" applyBorder="1" applyAlignment="1">
      <alignment vertical="center" wrapText="1"/>
    </xf>
    <xf numFmtId="0" fontId="1" fillId="5" borderId="27" xfId="0" quotePrefix="1" applyFont="1" applyFill="1" applyBorder="1" applyAlignment="1">
      <alignment horizontal="center" vertical="center"/>
    </xf>
    <xf numFmtId="1" fontId="24" fillId="5" borderId="1" xfId="0" applyNumberFormat="1" applyFont="1" applyFill="1" applyBorder="1" applyAlignment="1">
      <alignment horizontal="center" vertical="center" wrapText="1"/>
    </xf>
    <xf numFmtId="1" fontId="24" fillId="5" borderId="7" xfId="0" applyNumberFormat="1" applyFont="1" applyFill="1" applyBorder="1" applyAlignment="1">
      <alignment horizontal="center" vertical="center" wrapText="1"/>
    </xf>
    <xf numFmtId="1" fontId="24" fillId="5" borderId="12" xfId="0" quotePrefix="1" applyNumberFormat="1" applyFont="1" applyFill="1" applyBorder="1" applyAlignment="1">
      <alignment horizontal="center" vertical="center"/>
    </xf>
    <xf numFmtId="0" fontId="24" fillId="5" borderId="14" xfId="0" applyFont="1" applyFill="1" applyBorder="1" applyAlignment="1">
      <alignment horizontal="center" vertical="center" wrapText="1"/>
    </xf>
    <xf numFmtId="164" fontId="1" fillId="5" borderId="9" xfId="0" quotePrefix="1" applyNumberFormat="1" applyFont="1" applyFill="1" applyBorder="1" applyAlignment="1">
      <alignment horizontal="center" vertical="center"/>
    </xf>
    <xf numFmtId="164" fontId="24" fillId="5" borderId="1" xfId="0" applyNumberFormat="1" applyFont="1" applyFill="1" applyBorder="1" applyAlignment="1">
      <alignment horizontal="center" vertical="center" wrapText="1"/>
    </xf>
    <xf numFmtId="164" fontId="24" fillId="5" borderId="7" xfId="0" applyNumberFormat="1" applyFont="1" applyFill="1" applyBorder="1" applyAlignment="1">
      <alignment horizontal="center" vertical="center" wrapText="1"/>
    </xf>
    <xf numFmtId="164" fontId="46" fillId="5" borderId="1" xfId="0" applyNumberFormat="1" applyFont="1" applyFill="1" applyBorder="1" applyAlignment="1">
      <alignment horizontal="center" vertical="center" wrapText="1"/>
    </xf>
    <xf numFmtId="164" fontId="24" fillId="5" borderId="7" xfId="0" quotePrefix="1" applyNumberFormat="1" applyFont="1" applyFill="1" applyBorder="1" applyAlignment="1">
      <alignment horizontal="center" vertical="center"/>
    </xf>
    <xf numFmtId="164" fontId="24" fillId="5" borderId="1" xfId="0" quotePrefix="1" applyNumberFormat="1" applyFont="1" applyFill="1" applyBorder="1" applyAlignment="1">
      <alignment horizontal="center" vertical="center"/>
    </xf>
    <xf numFmtId="0" fontId="7" fillId="0" borderId="0" xfId="0" applyFont="1"/>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0" borderId="0" xfId="0" applyFont="1"/>
    <xf numFmtId="164" fontId="22" fillId="0" borderId="0" xfId="0" applyNumberFormat="1" applyFont="1"/>
    <xf numFmtId="164" fontId="33" fillId="0" borderId="0" xfId="0" applyNumberFormat="1" applyFont="1"/>
    <xf numFmtId="0" fontId="35" fillId="5" borderId="9" xfId="0" applyFont="1" applyFill="1" applyBorder="1" applyAlignment="1">
      <alignment horizontal="center" vertical="center" wrapText="1"/>
    </xf>
    <xf numFmtId="164" fontId="36" fillId="5" borderId="1" xfId="0" applyNumberFormat="1" applyFont="1" applyFill="1" applyBorder="1" applyAlignment="1">
      <alignment horizontal="center" vertical="center"/>
    </xf>
    <xf numFmtId="164" fontId="24" fillId="5" borderId="3" xfId="0" applyNumberFormat="1" applyFont="1" applyFill="1" applyBorder="1" applyAlignment="1">
      <alignment horizontal="center" vertical="center" wrapText="1"/>
    </xf>
    <xf numFmtId="164" fontId="24" fillId="5" borderId="1" xfId="0" applyNumberFormat="1" applyFont="1" applyFill="1" applyBorder="1" applyAlignment="1">
      <alignment horizontal="center" vertical="center"/>
    </xf>
    <xf numFmtId="164" fontId="46" fillId="5" borderId="4" xfId="0" applyNumberFormat="1" applyFont="1" applyFill="1" applyBorder="1" applyAlignment="1">
      <alignment horizontal="center" vertical="center"/>
    </xf>
    <xf numFmtId="0" fontId="36" fillId="5" borderId="1" xfId="0" applyFont="1" applyFill="1" applyBorder="1" applyAlignment="1">
      <alignment horizontal="center" vertical="center"/>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46" fillId="5" borderId="4" xfId="0" applyFont="1" applyFill="1" applyBorder="1" applyAlignment="1">
      <alignment horizontal="center" vertical="center"/>
    </xf>
    <xf numFmtId="0" fontId="1" fillId="5" borderId="6" xfId="0" applyFont="1" applyFill="1" applyBorder="1" applyAlignment="1">
      <alignment horizontal="center" vertical="top" wrapText="1"/>
    </xf>
    <xf numFmtId="0" fontId="22" fillId="0" borderId="16" xfId="1" applyFont="1" applyBorder="1" applyAlignment="1">
      <alignment horizontal="left" vertical="center" wrapText="1"/>
    </xf>
    <xf numFmtId="0" fontId="22" fillId="0" borderId="0" xfId="0" applyFont="1" applyAlignment="1">
      <alignment wrapText="1"/>
    </xf>
    <xf numFmtId="0" fontId="22" fillId="0" borderId="9" xfId="1" applyFont="1" applyBorder="1" applyAlignment="1">
      <alignment horizontal="center" vertical="center" wrapText="1"/>
    </xf>
    <xf numFmtId="0" fontId="22" fillId="0" borderId="9" xfId="0" applyFont="1" applyBorder="1" applyAlignment="1">
      <alignment vertical="top" wrapText="1"/>
    </xf>
    <xf numFmtId="0" fontId="7" fillId="0" borderId="4" xfId="1" applyFont="1" applyBorder="1" applyAlignment="1">
      <alignment horizontal="left" wrapText="1"/>
    </xf>
    <xf numFmtId="0" fontId="1" fillId="5" borderId="9" xfId="0" applyFont="1" applyFill="1" applyBorder="1" applyAlignment="1">
      <alignment horizontal="center" vertical="top" wrapText="1"/>
    </xf>
    <xf numFmtId="0" fontId="1" fillId="5" borderId="9" xfId="0" quotePrefix="1" applyFont="1" applyFill="1" applyBorder="1" applyAlignment="1">
      <alignment horizontal="center" vertical="top"/>
    </xf>
    <xf numFmtId="1" fontId="46" fillId="5" borderId="1" xfId="0" applyNumberFormat="1" applyFont="1" applyFill="1" applyBorder="1" applyAlignment="1">
      <alignment horizontal="center" vertical="center" wrapText="1"/>
    </xf>
    <xf numFmtId="0" fontId="24" fillId="5" borderId="6" xfId="0" quotePrefix="1" applyFont="1" applyFill="1" applyBorder="1" applyAlignment="1">
      <alignment horizontal="center" vertical="center"/>
    </xf>
    <xf numFmtId="1" fontId="24" fillId="0" borderId="6" xfId="0" applyNumberFormat="1" applyFont="1" applyBorder="1" applyAlignment="1">
      <alignment horizontal="center" vertical="center" wrapText="1"/>
    </xf>
    <xf numFmtId="0" fontId="17" fillId="5" borderId="48" xfId="0" applyFont="1" applyFill="1" applyBorder="1" applyAlignment="1">
      <alignment vertical="center" wrapText="1"/>
    </xf>
    <xf numFmtId="0" fontId="1" fillId="5" borderId="20" xfId="0" applyFont="1" applyFill="1" applyBorder="1" applyAlignment="1">
      <alignment vertical="top" wrapText="1"/>
    </xf>
    <xf numFmtId="0" fontId="17" fillId="5" borderId="1" xfId="0" applyFont="1" applyFill="1" applyBorder="1" applyAlignment="1">
      <alignment horizontal="center" vertical="center" wrapText="1"/>
    </xf>
    <xf numFmtId="2" fontId="24" fillId="0" borderId="6" xfId="0" applyNumberFormat="1" applyFont="1" applyBorder="1" applyAlignment="1">
      <alignment horizontal="center" vertical="center" wrapText="1"/>
    </xf>
    <xf numFmtId="164" fontId="25" fillId="0" borderId="6" xfId="0" applyNumberFormat="1" applyFont="1" applyBorder="1" applyAlignment="1">
      <alignment horizontal="center" vertical="center" wrapText="1"/>
    </xf>
    <xf numFmtId="0" fontId="24" fillId="0" borderId="6" xfId="0" applyFont="1" applyBorder="1" applyAlignment="1">
      <alignment horizontal="center" vertical="center"/>
    </xf>
    <xf numFmtId="0" fontId="24" fillId="16" borderId="49" xfId="0" applyFont="1" applyFill="1" applyBorder="1" applyAlignment="1">
      <alignment horizontal="center" vertical="top" wrapText="1"/>
    </xf>
    <xf numFmtId="0" fontId="24" fillId="0" borderId="50" xfId="0" applyFont="1" applyBorder="1" applyAlignment="1">
      <alignment horizontal="center" vertical="top" wrapText="1"/>
    </xf>
    <xf numFmtId="2" fontId="24" fillId="5" borderId="40" xfId="0" applyNumberFormat="1" applyFont="1" applyFill="1" applyBorder="1" applyAlignment="1">
      <alignment horizontal="center" vertical="top" wrapText="1"/>
    </xf>
    <xf numFmtId="1" fontId="1" fillId="0" borderId="1"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0" fontId="24" fillId="20" borderId="1" xfId="0" applyFont="1" applyFill="1" applyBorder="1" applyAlignment="1">
      <alignment vertical="top" wrapText="1"/>
    </xf>
    <xf numFmtId="0" fontId="24" fillId="20" borderId="40" xfId="0" applyFont="1" applyFill="1" applyBorder="1" applyAlignment="1">
      <alignment horizontal="center" vertical="center" wrapText="1"/>
    </xf>
    <xf numFmtId="0" fontId="2" fillId="20" borderId="6" xfId="0" applyFont="1" applyFill="1" applyBorder="1" applyAlignment="1">
      <alignment vertical="center" wrapText="1"/>
    </xf>
    <xf numFmtId="0" fontId="1" fillId="20" borderId="6" xfId="0" applyFont="1" applyFill="1" applyBorder="1" applyAlignment="1">
      <alignment horizontal="center" vertical="center" wrapText="1"/>
    </xf>
    <xf numFmtId="0" fontId="24" fillId="0" borderId="0" xfId="0" applyFont="1" applyAlignment="1">
      <alignment horizontal="left" vertical="top" wrapText="1"/>
    </xf>
    <xf numFmtId="9" fontId="24" fillId="0" borderId="1" xfId="0" applyNumberFormat="1" applyFont="1" applyBorder="1" applyAlignment="1">
      <alignment vertical="center" wrapText="1"/>
    </xf>
    <xf numFmtId="0" fontId="17" fillId="0" borderId="6" xfId="4" applyFont="1" applyBorder="1" applyAlignment="1">
      <alignment horizontal="center" vertical="center" wrapText="1"/>
    </xf>
    <xf numFmtId="9" fontId="24" fillId="0" borderId="1"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49" fontId="24" fillId="0" borderId="2" xfId="2" applyNumberFormat="1" applyFont="1" applyBorder="1" applyAlignment="1">
      <alignment horizontal="left" vertical="top" wrapText="1"/>
    </xf>
    <xf numFmtId="0" fontId="67" fillId="0" borderId="41" xfId="5" applyNumberFormat="1" applyFont="1" applyFill="1" applyBorder="1" applyAlignment="1">
      <alignment horizontal="center" vertical="center" wrapText="1"/>
    </xf>
    <xf numFmtId="164" fontId="24" fillId="0" borderId="1" xfId="0" applyNumberFormat="1" applyFont="1" applyBorder="1" applyAlignment="1">
      <alignment horizontal="left" vertical="top" wrapText="1"/>
    </xf>
    <xf numFmtId="164" fontId="24" fillId="0" borderId="13" xfId="0" applyNumberFormat="1" applyFont="1" applyBorder="1" applyAlignment="1">
      <alignment horizontal="left" vertical="top" wrapText="1"/>
    </xf>
    <xf numFmtId="3" fontId="1" fillId="0" borderId="6" xfId="0" applyNumberFormat="1" applyFont="1" applyBorder="1" applyAlignment="1">
      <alignment horizontal="center" vertical="center" wrapText="1"/>
    </xf>
    <xf numFmtId="49" fontId="24" fillId="0" borderId="1" xfId="0" applyNumberFormat="1" applyFont="1" applyBorder="1" applyAlignment="1">
      <alignment horizontal="left" vertical="top"/>
    </xf>
    <xf numFmtId="0" fontId="24" fillId="0" borderId="1" xfId="0" applyFont="1" applyBorder="1" applyAlignment="1">
      <alignment horizontal="left"/>
    </xf>
    <xf numFmtId="0" fontId="1" fillId="0" borderId="40" xfId="0" applyFont="1" applyBorder="1" applyAlignment="1">
      <alignment horizontal="center" vertical="center" wrapText="1"/>
    </xf>
    <xf numFmtId="0" fontId="24" fillId="0" borderId="1" xfId="0" applyFont="1" applyBorder="1" applyAlignment="1">
      <alignment horizontal="left" vertical="top"/>
    </xf>
    <xf numFmtId="49" fontId="24" fillId="0" borderId="1" xfId="0" applyNumberFormat="1" applyFont="1" applyBorder="1" applyAlignment="1">
      <alignment vertical="top"/>
    </xf>
    <xf numFmtId="0" fontId="24" fillId="0" borderId="1" xfId="0" applyFont="1" applyBorder="1" applyAlignment="1">
      <alignment vertical="top"/>
    </xf>
    <xf numFmtId="49" fontId="24" fillId="0" borderId="21" xfId="0" applyNumberFormat="1" applyFont="1" applyBorder="1" applyAlignment="1">
      <alignment vertical="top" wrapText="1"/>
    </xf>
    <xf numFmtId="49" fontId="24" fillId="0" borderId="1" xfId="0" applyNumberFormat="1" applyFont="1" applyBorder="1" applyAlignment="1">
      <alignment vertical="top"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0" borderId="0" xfId="0" applyFont="1"/>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8" fillId="2" borderId="12" xfId="0" applyFont="1" applyFill="1" applyBorder="1" applyAlignment="1">
      <alignment horizontal="center" vertical="center" wrapText="1"/>
    </xf>
    <xf numFmtId="0" fontId="75" fillId="2" borderId="6" xfId="0" applyFont="1" applyFill="1" applyBorder="1" applyAlignment="1">
      <alignment horizontal="center" vertical="center" wrapText="1"/>
    </xf>
    <xf numFmtId="0" fontId="22" fillId="0" borderId="6" xfId="1" applyFont="1" applyBorder="1" applyAlignment="1">
      <alignment horizontal="left" wrapText="1"/>
    </xf>
    <xf numFmtId="0" fontId="22" fillId="0" borderId="42"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1" fillId="0" borderId="0" xfId="0" applyFont="1" applyAlignment="1">
      <alignment vertical="top" wrapText="1"/>
    </xf>
    <xf numFmtId="0" fontId="0" fillId="0" borderId="0" xfId="0" applyAlignment="1">
      <alignment vertical="top" wrapText="1"/>
    </xf>
    <xf numFmtId="0" fontId="19" fillId="0" borderId="0" xfId="0" applyFont="1" applyAlignment="1">
      <alignment horizontal="left" vertical="top" wrapText="1"/>
    </xf>
    <xf numFmtId="0" fontId="19" fillId="0" borderId="0" xfId="0" applyFont="1" applyAlignment="1">
      <alignment horizontal="left" vertical="top"/>
    </xf>
    <xf numFmtId="0" fontId="2"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5" fillId="5" borderId="0" xfId="0" applyFont="1" applyFill="1" applyAlignment="1">
      <alignment horizontal="center" vertical="center"/>
    </xf>
    <xf numFmtId="0" fontId="24" fillId="0" borderId="0" xfId="0" applyFont="1" applyAlignment="1">
      <alignment horizontal="justify" vertical="top" wrapText="1"/>
    </xf>
    <xf numFmtId="0" fontId="5" fillId="0" borderId="0" xfId="0" applyFont="1" applyAlignment="1">
      <alignment horizontal="center" vertical="top"/>
    </xf>
    <xf numFmtId="0" fontId="24"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lignment horizontal="left" vertical="top"/>
    </xf>
    <xf numFmtId="0" fontId="38" fillId="0" borderId="0" xfId="0" applyFont="1" applyAlignment="1">
      <alignment horizontal="left" vertical="top" wrapText="1"/>
    </xf>
    <xf numFmtId="0" fontId="1" fillId="0" borderId="0" xfId="0" applyFont="1" applyAlignment="1">
      <alignment horizontal="left" vertical="top" wrapText="1" indent="1"/>
    </xf>
    <xf numFmtId="0" fontId="2" fillId="0" borderId="0" xfId="0" applyFont="1" applyAlignment="1">
      <alignment horizontal="left" vertical="top" indent="1"/>
    </xf>
    <xf numFmtId="0" fontId="2" fillId="4" borderId="2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2" xfId="0" applyFont="1" applyFill="1" applyBorder="1" applyAlignment="1">
      <alignment vertical="top" wrapText="1"/>
    </xf>
    <xf numFmtId="0" fontId="0" fillId="0" borderId="13" xfId="0" applyBorder="1" applyAlignment="1">
      <alignment vertical="top" wrapText="1"/>
    </xf>
    <xf numFmtId="0" fontId="0" fillId="0" borderId="3" xfId="0" applyBorder="1" applyAlignment="1">
      <alignment vertical="top" wrapText="1"/>
    </xf>
    <xf numFmtId="0" fontId="0" fillId="0" borderId="3" xfId="0" applyBorder="1" applyAlignment="1">
      <alignment wrapText="1"/>
    </xf>
    <xf numFmtId="0" fontId="2" fillId="5" borderId="11" xfId="0" applyFont="1" applyFill="1" applyBorder="1" applyAlignment="1">
      <alignment horizontal="left" vertical="top" wrapText="1"/>
    </xf>
    <xf numFmtId="0" fontId="2" fillId="5" borderId="21"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4" borderId="2" xfId="0" applyFont="1" applyFill="1" applyBorder="1" applyAlignment="1">
      <alignment vertical="top" wrapText="1"/>
    </xf>
    <xf numFmtId="0" fontId="2" fillId="4" borderId="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0" borderId="0" xfId="0" applyFont="1" applyAlignment="1">
      <alignment horizontal="left" vertical="top"/>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0" fillId="0" borderId="13" xfId="0" applyBorder="1" applyAlignment="1">
      <alignment horizontal="left" vertical="top" wrapText="1"/>
    </xf>
    <xf numFmtId="0" fontId="0" fillId="0" borderId="3" xfId="0" applyBorder="1" applyAlignment="1">
      <alignment horizontal="left" vertical="top" wrapText="1"/>
    </xf>
    <xf numFmtId="0" fontId="8" fillId="2" borderId="2" xfId="0" applyFont="1" applyFill="1" applyBorder="1" applyAlignment="1">
      <alignment horizontal="center" vertical="center" wrapText="1"/>
    </xf>
    <xf numFmtId="0" fontId="0" fillId="0" borderId="3" xfId="0" applyBorder="1" applyAlignment="1">
      <alignment horizont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37" fillId="5" borderId="9" xfId="0" applyFont="1" applyFill="1" applyBorder="1" applyAlignment="1">
      <alignment horizontal="left" vertical="center" wrapText="1"/>
    </xf>
    <xf numFmtId="0" fontId="37" fillId="5" borderId="4" xfId="0" applyFont="1" applyFill="1" applyBorder="1" applyAlignment="1">
      <alignment horizontal="left" vertical="center" wrapText="1"/>
    </xf>
    <xf numFmtId="0" fontId="14" fillId="6" borderId="9" xfId="0" applyFont="1" applyFill="1" applyBorder="1" applyAlignment="1">
      <alignment vertical="center" wrapText="1"/>
    </xf>
    <xf numFmtId="0" fontId="14" fillId="6" borderId="4" xfId="0" applyFont="1" applyFill="1" applyBorder="1" applyAlignment="1">
      <alignment vertical="center" wrapText="1"/>
    </xf>
    <xf numFmtId="0" fontId="12" fillId="0" borderId="9" xfId="0" applyFont="1" applyBorder="1" applyAlignment="1">
      <alignment horizontal="left" vertical="center" wrapText="1"/>
    </xf>
    <xf numFmtId="0" fontId="12" fillId="0" borderId="4" xfId="0" applyFont="1" applyBorder="1" applyAlignment="1">
      <alignment horizontal="left" vertical="center" wrapText="1"/>
    </xf>
    <xf numFmtId="0" fontId="12" fillId="6" borderId="4" xfId="0" applyFont="1" applyFill="1" applyBorder="1" applyAlignment="1">
      <alignment vertical="center" wrapText="1"/>
    </xf>
    <xf numFmtId="0" fontId="12" fillId="5" borderId="9"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37" fillId="0" borderId="9" xfId="0" applyFont="1" applyBorder="1" applyAlignment="1">
      <alignment vertical="center" wrapText="1"/>
    </xf>
    <xf numFmtId="0" fontId="37" fillId="0" borderId="4"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37" fillId="0" borderId="9" xfId="0" applyFont="1" applyBorder="1" applyAlignment="1">
      <alignment horizontal="left" vertical="center" wrapText="1"/>
    </xf>
    <xf numFmtId="0" fontId="37" fillId="0" borderId="4" xfId="0" applyFont="1" applyBorder="1" applyAlignment="1">
      <alignment horizontal="left" vertical="center" wrapText="1"/>
    </xf>
    <xf numFmtId="0" fontId="47" fillId="0" borderId="0" xfId="0" applyFont="1" applyAlignment="1">
      <alignment horizontal="left" vertical="top" wrapText="1"/>
    </xf>
    <xf numFmtId="0" fontId="0" fillId="0" borderId="4" xfId="0" applyBorder="1" applyAlignment="1">
      <alignment horizontal="left" vertical="center" wrapText="1"/>
    </xf>
    <xf numFmtId="0" fontId="14" fillId="0" borderId="11" xfId="0" applyFont="1" applyBorder="1" applyAlignment="1">
      <alignment vertical="center" wrapText="1"/>
    </xf>
    <xf numFmtId="0" fontId="14" fillId="0" borderId="5"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2" fillId="0" borderId="0" xfId="0" applyFont="1" applyAlignment="1">
      <alignment horizontal="left" vertical="center"/>
    </xf>
    <xf numFmtId="49" fontId="7" fillId="0" borderId="1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13" xfId="0" applyFont="1" applyBorder="1" applyAlignment="1">
      <alignment horizontal="left" vertical="center" wrapText="1"/>
    </xf>
    <xf numFmtId="0" fontId="7" fillId="0" borderId="3" xfId="0" applyFont="1" applyBorder="1" applyAlignment="1">
      <alignment horizontal="left" vertical="center" wrapText="1"/>
    </xf>
    <xf numFmtId="49" fontId="22" fillId="0" borderId="13"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0" fontId="22" fillId="0" borderId="2"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6" fillId="5" borderId="20" xfId="0" applyFont="1" applyFill="1" applyBorder="1" applyAlignment="1">
      <alignment horizontal="left" wrapText="1"/>
    </xf>
    <xf numFmtId="0" fontId="0" fillId="0" borderId="20" xfId="0" applyBorder="1" applyAlignment="1">
      <alignment horizontal="left" wrapText="1"/>
    </xf>
    <xf numFmtId="49" fontId="22"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7" fillId="5" borderId="2"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3" xfId="0" applyFont="1" applyFill="1" applyBorder="1" applyAlignment="1">
      <alignment horizontal="left" vertical="top" wrapText="1"/>
    </xf>
    <xf numFmtId="0" fontId="33" fillId="0" borderId="2" xfId="0" applyFont="1" applyBorder="1" applyAlignment="1">
      <alignment horizontal="left" vertical="center" wrapText="1"/>
    </xf>
    <xf numFmtId="0" fontId="33" fillId="0" borderId="13" xfId="0" applyFont="1" applyBorder="1" applyAlignment="1">
      <alignment horizontal="left" vertical="center" wrapText="1"/>
    </xf>
    <xf numFmtId="0" fontId="33" fillId="0" borderId="3" xfId="0" applyFont="1" applyBorder="1" applyAlignment="1">
      <alignment horizontal="left" vertical="center" wrapText="1"/>
    </xf>
    <xf numFmtId="49" fontId="22" fillId="0" borderId="2" xfId="0" applyNumberFormat="1" applyFont="1" applyBorder="1" applyAlignment="1">
      <alignment horizontal="center" vertical="top" wrapText="1"/>
    </xf>
    <xf numFmtId="49" fontId="22" fillId="0" borderId="13" xfId="0" applyNumberFormat="1" applyFont="1" applyBorder="1" applyAlignment="1">
      <alignment horizontal="center" vertical="top" wrapText="1"/>
    </xf>
    <xf numFmtId="49" fontId="22" fillId="0" borderId="3" xfId="0" applyNumberFormat="1" applyFont="1" applyBorder="1" applyAlignment="1">
      <alignment horizontal="center" vertical="top" wrapText="1"/>
    </xf>
    <xf numFmtId="0" fontId="22" fillId="0" borderId="2" xfId="0" applyFont="1" applyBorder="1" applyAlignment="1">
      <alignment horizontal="left" vertical="top" wrapText="1"/>
    </xf>
    <xf numFmtId="0" fontId="22" fillId="0" borderId="13" xfId="0" applyFont="1" applyBorder="1" applyAlignment="1">
      <alignment horizontal="left" vertical="top" wrapText="1"/>
    </xf>
    <xf numFmtId="0" fontId="22" fillId="0" borderId="3" xfId="0" applyFont="1" applyBorder="1" applyAlignment="1">
      <alignment horizontal="left" vertical="top" wrapText="1"/>
    </xf>
    <xf numFmtId="49" fontId="22" fillId="0" borderId="2" xfId="0" applyNumberFormat="1" applyFont="1" applyBorder="1" applyAlignment="1">
      <alignment horizontal="left" vertical="center" wrapText="1"/>
    </xf>
    <xf numFmtId="49" fontId="22" fillId="0" borderId="13" xfId="0" applyNumberFormat="1" applyFont="1" applyBorder="1" applyAlignment="1">
      <alignment horizontal="left" vertical="center" wrapText="1"/>
    </xf>
    <xf numFmtId="49" fontId="22" fillId="0" borderId="3" xfId="0" applyNumberFormat="1" applyFont="1" applyBorder="1" applyAlignment="1">
      <alignment horizontal="left" vertical="center" wrapText="1"/>
    </xf>
    <xf numFmtId="49" fontId="22" fillId="0" borderId="2" xfId="0" applyNumberFormat="1" applyFont="1" applyBorder="1" applyAlignment="1">
      <alignment horizontal="left" vertical="top" wrapText="1"/>
    </xf>
    <xf numFmtId="49" fontId="22" fillId="0" borderId="13" xfId="0" applyNumberFormat="1" applyFont="1" applyBorder="1" applyAlignment="1">
      <alignment horizontal="left" vertical="top" wrapText="1"/>
    </xf>
    <xf numFmtId="49" fontId="22" fillId="0" borderId="3" xfId="0" applyNumberFormat="1" applyFont="1" applyBorder="1" applyAlignment="1">
      <alignment horizontal="left" vertical="top" wrapText="1"/>
    </xf>
    <xf numFmtId="0" fontId="33" fillId="5" borderId="2"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22" fillId="0" borderId="13" xfId="0" applyFont="1" applyBorder="1" applyAlignment="1">
      <alignment horizontal="left" vertical="center"/>
    </xf>
    <xf numFmtId="0" fontId="22" fillId="0" borderId="3" xfId="0" applyFont="1" applyBorder="1" applyAlignment="1">
      <alignment horizontal="left" vertical="center"/>
    </xf>
    <xf numFmtId="0" fontId="22" fillId="0" borderId="2" xfId="0" applyFont="1" applyBorder="1" applyAlignment="1">
      <alignment vertical="top" wrapText="1"/>
    </xf>
    <xf numFmtId="0" fontId="22" fillId="0" borderId="13" xfId="0" applyFont="1" applyBorder="1" applyAlignment="1">
      <alignment vertical="top" wrapText="1"/>
    </xf>
    <xf numFmtId="0" fontId="22" fillId="0" borderId="3" xfId="0" applyFont="1" applyBorder="1" applyAlignment="1">
      <alignment vertical="top" wrapText="1"/>
    </xf>
    <xf numFmtId="0" fontId="33" fillId="0" borderId="2" xfId="0" applyFont="1" applyBorder="1" applyAlignment="1">
      <alignment vertical="center" wrapText="1"/>
    </xf>
    <xf numFmtId="0" fontId="33" fillId="0" borderId="13" xfId="0" applyFont="1" applyBorder="1" applyAlignment="1">
      <alignment vertical="center" wrapText="1"/>
    </xf>
    <xf numFmtId="0" fontId="33" fillId="0" borderId="3" xfId="0" applyFont="1" applyBorder="1" applyAlignment="1">
      <alignment vertical="center" wrapText="1"/>
    </xf>
    <xf numFmtId="0" fontId="22" fillId="5" borderId="2" xfId="0" applyFont="1" applyFill="1" applyBorder="1" applyAlignment="1">
      <alignment horizontal="left" vertical="top" wrapText="1"/>
    </xf>
    <xf numFmtId="0" fontId="22" fillId="5" borderId="13" xfId="0" applyFont="1" applyFill="1" applyBorder="1" applyAlignment="1">
      <alignment horizontal="left" vertical="top" wrapText="1"/>
    </xf>
    <xf numFmtId="0" fontId="22" fillId="5" borderId="3" xfId="0" applyFont="1" applyFill="1" applyBorder="1" applyAlignment="1">
      <alignment horizontal="left" vertical="top" wrapText="1"/>
    </xf>
    <xf numFmtId="0" fontId="37" fillId="0" borderId="2" xfId="0" applyFont="1" applyBorder="1" applyAlignment="1">
      <alignment horizontal="justify" vertical="top" wrapText="1"/>
    </xf>
    <xf numFmtId="0" fontId="37" fillId="0" borderId="13" xfId="0" applyFont="1" applyBorder="1" applyAlignment="1">
      <alignment horizontal="justify" vertical="top" wrapText="1"/>
    </xf>
    <xf numFmtId="0" fontId="26" fillId="0" borderId="13" xfId="0" applyFont="1" applyBorder="1" applyAlignment="1">
      <alignment horizontal="justify" vertical="top" wrapText="1"/>
    </xf>
    <xf numFmtId="0" fontId="26" fillId="0" borderId="3" xfId="0" applyFont="1" applyBorder="1" applyAlignment="1">
      <alignment horizontal="justify" vertical="top"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26" fillId="5" borderId="20" xfId="0" applyFont="1" applyFill="1" applyBorder="1" applyAlignment="1">
      <alignment horizontal="center" wrapText="1"/>
    </xf>
    <xf numFmtId="0" fontId="0" fillId="0" borderId="20" xfId="0" applyBorder="1" applyAlignment="1">
      <alignment horizontal="center" wrapText="1"/>
    </xf>
    <xf numFmtId="0" fontId="37" fillId="0" borderId="2" xfId="0" applyFont="1" applyBorder="1" applyAlignment="1">
      <alignment horizontal="justify" vertical="center" wrapText="1"/>
    </xf>
    <xf numFmtId="0" fontId="26" fillId="0" borderId="13" xfId="0" applyFont="1" applyBorder="1"/>
    <xf numFmtId="0" fontId="26" fillId="0" borderId="13" xfId="0" applyFont="1" applyBorder="1" applyAlignment="1">
      <alignment horizontal="justify" vertical="top"/>
    </xf>
    <xf numFmtId="0" fontId="5" fillId="14" borderId="9" xfId="0" applyFont="1" applyFill="1" applyBorder="1" applyAlignment="1">
      <alignment horizontal="left" vertical="top" wrapText="1"/>
    </xf>
    <xf numFmtId="0" fontId="5" fillId="14" borderId="7" xfId="0" applyFont="1" applyFill="1" applyBorder="1" applyAlignment="1">
      <alignment horizontal="left" vertical="top" wrapText="1"/>
    </xf>
    <xf numFmtId="0" fontId="5" fillId="14" borderId="4" xfId="0" applyFont="1" applyFill="1" applyBorder="1" applyAlignment="1">
      <alignment horizontal="left" vertical="top" wrapText="1"/>
    </xf>
    <xf numFmtId="0" fontId="19" fillId="5" borderId="9" xfId="0" applyFont="1" applyFill="1" applyBorder="1" applyAlignment="1">
      <alignment horizontal="left" vertical="top" wrapText="1"/>
    </xf>
    <xf numFmtId="0" fontId="19" fillId="5" borderId="7" xfId="0" applyFont="1" applyFill="1" applyBorder="1" applyAlignment="1">
      <alignment horizontal="left" vertical="top" wrapText="1"/>
    </xf>
    <xf numFmtId="0" fontId="19" fillId="5" borderId="4" xfId="0" applyFont="1" applyFill="1" applyBorder="1" applyAlignment="1">
      <alignment horizontal="left" vertical="top"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13"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center" vertical="top"/>
    </xf>
    <xf numFmtId="0" fontId="13" fillId="0" borderId="13" xfId="0" applyFont="1" applyBorder="1" applyAlignment="1">
      <alignment horizontal="center" vertical="top"/>
    </xf>
    <xf numFmtId="0" fontId="13" fillId="0" borderId="3" xfId="0" applyFont="1" applyBorder="1" applyAlignment="1">
      <alignment horizontal="center" vertical="top"/>
    </xf>
    <xf numFmtId="0" fontId="13" fillId="0" borderId="2" xfId="0" applyFont="1" applyBorder="1" applyAlignment="1">
      <alignment horizontal="center" vertical="top" wrapText="1"/>
    </xf>
    <xf numFmtId="0" fontId="13" fillId="0" borderId="13" xfId="0" applyFont="1" applyBorder="1" applyAlignment="1">
      <alignment horizontal="center" vertical="top" wrapText="1"/>
    </xf>
    <xf numFmtId="0" fontId="13" fillId="0" borderId="3" xfId="0" applyFont="1" applyBorder="1" applyAlignment="1">
      <alignment horizontal="center" vertical="top" wrapText="1"/>
    </xf>
    <xf numFmtId="0" fontId="13" fillId="0" borderId="13" xfId="0" applyFont="1" applyBorder="1" applyAlignment="1">
      <alignment horizontal="center" vertical="center" wrapText="1"/>
    </xf>
    <xf numFmtId="0" fontId="0" fillId="0" borderId="13" xfId="0" applyBorder="1" applyAlignment="1">
      <alignment horizontal="center" vertical="center" wrapText="1"/>
    </xf>
    <xf numFmtId="0" fontId="13" fillId="0" borderId="2" xfId="0" applyFont="1" applyBorder="1" applyAlignment="1">
      <alignment horizontal="center" vertical="center" wrapText="1"/>
    </xf>
    <xf numFmtId="0" fontId="0" fillId="0" borderId="13" xfId="0" applyBorder="1" applyAlignment="1">
      <alignment horizontal="left" vertical="center" wrapText="1"/>
    </xf>
    <xf numFmtId="0" fontId="13"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2" xfId="0" applyBorder="1" applyAlignment="1">
      <alignment vertical="center" wrapText="1"/>
    </xf>
    <xf numFmtId="0" fontId="0" fillId="0" borderId="13" xfId="0" applyBorder="1" applyAlignment="1">
      <alignment vertical="center" wrapText="1"/>
    </xf>
    <xf numFmtId="0" fontId="0" fillId="0" borderId="3" xfId="0" applyBorder="1" applyAlignment="1">
      <alignment vertical="center" wrapText="1"/>
    </xf>
    <xf numFmtId="0" fontId="13" fillId="0" borderId="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3" xfId="1" applyFont="1" applyBorder="1" applyAlignment="1">
      <alignment horizontal="center" vertical="center"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2" fillId="0" borderId="0" xfId="0" applyFont="1" applyAlignment="1">
      <alignment horizontal="center"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7" fillId="0" borderId="13" xfId="0" applyFont="1" applyBorder="1" applyAlignment="1">
      <alignment horizontal="left"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202</a:t>
            </a:r>
            <a:r>
              <a:rPr lang="en-US"/>
              <a:t>5</a:t>
            </a:r>
            <a:r>
              <a:rPr lang="en-US" baseline="0"/>
              <a:t> </a:t>
            </a:r>
            <a:r>
              <a:rPr lang="lt-LT"/>
              <a:t>metų asignavimų ir kitų lėšų pasiskirstymas pagal programas, tūkst. eurų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[1]Lapas1!$B$1</c:f>
              <c:strCache>
                <c:ptCount val="1"/>
                <c:pt idx="0">
                  <c:v>2025</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[1]Lapas1!$A$2:$A$16</c:f>
              <c:strCache>
                <c:ptCount val="15"/>
                <c:pt idx="0">
                  <c:v>01 Programa</c:v>
                </c:pt>
                <c:pt idx="1">
                  <c:v>02 Programa</c:v>
                </c:pt>
                <c:pt idx="2">
                  <c:v>03 Programa</c:v>
                </c:pt>
                <c:pt idx="3">
                  <c:v>04 Programa</c:v>
                </c:pt>
                <c:pt idx="4">
                  <c:v>05 Programa</c:v>
                </c:pt>
                <c:pt idx="5">
                  <c:v>06 Programa</c:v>
                </c:pt>
                <c:pt idx="6">
                  <c:v>08 Programa</c:v>
                </c:pt>
                <c:pt idx="7">
                  <c:v>09 Programa</c:v>
                </c:pt>
                <c:pt idx="8">
                  <c:v>10 Programa</c:v>
                </c:pt>
                <c:pt idx="9">
                  <c:v>11 Programa</c:v>
                </c:pt>
                <c:pt idx="10">
                  <c:v>12 Programa</c:v>
                </c:pt>
                <c:pt idx="11">
                  <c:v>13 Programa</c:v>
                </c:pt>
                <c:pt idx="12">
                  <c:v>14 Programa</c:v>
                </c:pt>
                <c:pt idx="13">
                  <c:v>15 Programa</c:v>
                </c:pt>
                <c:pt idx="14">
                  <c:v>16 Programa</c:v>
                </c:pt>
              </c:strCache>
            </c:strRef>
          </c:cat>
          <c:val>
            <c:numRef>
              <c:f>[1]Lapas1!$B$2:$B$16</c:f>
              <c:numCache>
                <c:formatCode>General</c:formatCode>
                <c:ptCount val="15"/>
                <c:pt idx="0">
                  <c:v>13992.1</c:v>
                </c:pt>
                <c:pt idx="1">
                  <c:v>37149.300000000003</c:v>
                </c:pt>
                <c:pt idx="2">
                  <c:v>803.6</c:v>
                </c:pt>
                <c:pt idx="3">
                  <c:v>452.3</c:v>
                </c:pt>
                <c:pt idx="4">
                  <c:v>3577</c:v>
                </c:pt>
                <c:pt idx="5">
                  <c:v>4340</c:v>
                </c:pt>
                <c:pt idx="6">
                  <c:v>389</c:v>
                </c:pt>
                <c:pt idx="7">
                  <c:v>360.8</c:v>
                </c:pt>
                <c:pt idx="8">
                  <c:v>20737.5</c:v>
                </c:pt>
                <c:pt idx="9">
                  <c:v>10974.9</c:v>
                </c:pt>
                <c:pt idx="10">
                  <c:v>3842.5</c:v>
                </c:pt>
                <c:pt idx="11">
                  <c:v>92983.8</c:v>
                </c:pt>
                <c:pt idx="12">
                  <c:v>247.2</c:v>
                </c:pt>
                <c:pt idx="13">
                  <c:v>63081.9</c:v>
                </c:pt>
                <c:pt idx="14">
                  <c:v>1244.4000000000001</c:v>
                </c:pt>
              </c:numCache>
            </c:numRef>
          </c:val>
          <c:extLst>
            <c:ext xmlns:c16="http://schemas.microsoft.com/office/drawing/2014/chart" uri="{C3380CC4-5D6E-409C-BE32-E72D297353CC}">
              <c16:uniqueId val="{00000000-9D79-49C8-976D-08AC2AE39F6D}"/>
            </c:ext>
          </c:extLst>
        </c:ser>
        <c:dLbls>
          <c:showLegendKey val="0"/>
          <c:showVal val="0"/>
          <c:showCatName val="0"/>
          <c:showSerName val="0"/>
          <c:showPercent val="0"/>
          <c:showBubbleSize val="0"/>
        </c:dLbls>
        <c:gapWidth val="150"/>
        <c:shape val="box"/>
        <c:axId val="607816127"/>
        <c:axId val="764015839"/>
        <c:axId val="0"/>
      </c:bar3DChart>
      <c:catAx>
        <c:axId val="60781612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64015839"/>
        <c:crosses val="autoZero"/>
        <c:auto val="1"/>
        <c:lblAlgn val="ctr"/>
        <c:lblOffset val="100"/>
        <c:noMultiLvlLbl val="0"/>
      </c:catAx>
      <c:valAx>
        <c:axId val="76401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607816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403435-214C-4F97-8828-80AD252D4008}" type="doc">
      <dgm:prSet loTypeId="urn:microsoft.com/office/officeart/2005/8/layout/hierarchy6" loCatId="hierarchy" qsTypeId="urn:microsoft.com/office/officeart/2005/8/quickstyle/simple1" qsCatId="simple" csTypeId="urn:microsoft.com/office/officeart/2005/8/colors/accent1_1" csCatId="accent1" phldr="1"/>
      <dgm:spPr/>
      <dgm:t>
        <a:bodyPr/>
        <a:lstStyle/>
        <a:p>
          <a:endParaRPr lang="lt-LT"/>
        </a:p>
      </dgm:t>
    </dgm:pt>
    <dgm:pt modelId="{250EB5D4-8F6C-4B93-AC7E-CE1EB01102D4}">
      <dgm:prSet phldrT="[Tekstas]" custT="1">
        <dgm:style>
          <a:lnRef idx="1">
            <a:schemeClr val="accent1"/>
          </a:lnRef>
          <a:fillRef idx="2">
            <a:schemeClr val="accent1"/>
          </a:fillRef>
          <a:effectRef idx="1">
            <a:schemeClr val="accent1"/>
          </a:effectRef>
          <a:fontRef idx="minor">
            <a:schemeClr val="dk1"/>
          </a:fontRef>
        </dgm:style>
      </dgm:prSet>
      <dgm:spPr>
        <a:xfrm>
          <a:off x="4030337" y="501098"/>
          <a:ext cx="4485875" cy="68201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gm:t>
    </dgm:pt>
    <dgm:pt modelId="{5FB32B43-0AD3-420E-8B59-939698D43B44}" type="parTrans" cxnId="{D897FF31-A377-470D-8815-EA96E0F3DB7C}">
      <dgm:prSet/>
      <dgm:spPr>
        <a:xfrm>
          <a:off x="2924175" y="457789"/>
          <a:ext cx="91440" cy="24463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31E1360-67EC-486A-98E1-14BF87F4E51B}" type="sibTrans" cxnId="{D897FF31-A377-470D-8815-EA96E0F3DB7C}">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85CFB2EA-96BE-47C5-ADB1-9C20CE151E1B}">
      <dgm:prSet phldrT="[Tekstas]" custT="1">
        <dgm:style>
          <a:lnRef idx="1">
            <a:schemeClr val="accent4"/>
          </a:lnRef>
          <a:fillRef idx="2">
            <a:schemeClr val="accent4"/>
          </a:fillRef>
          <a:effectRef idx="1">
            <a:schemeClr val="accent4"/>
          </a:effectRef>
          <a:fontRef idx="minor">
            <a:schemeClr val="dk1"/>
          </a:fontRef>
        </dgm:style>
      </dgm:prSet>
      <dgm:spPr>
        <a:xfrm>
          <a:off x="4255912" y="1347425"/>
          <a:ext cx="3983285" cy="300502"/>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gm:t>
    </dgm:pt>
    <dgm:pt modelId="{54F15E63-7360-486C-8292-161DE48DC16C}" type="parTrans" cxnId="{2CDB50B2-2C38-43E0-BA0C-005F9EE890D7}">
      <dgm:prSet/>
      <dgm:spPr>
        <a:xfrm>
          <a:off x="6201834" y="1183117"/>
          <a:ext cx="91440" cy="16430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1D6BCAA1-85DB-45BF-A3B0-E9738104A0EA}" type="sibTrans" cxnId="{2CDB50B2-2C38-43E0-BA0C-005F9EE890D7}">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B44235B9-A951-48B9-9A26-8BE7B25B3475}">
      <dgm:prSet phldrT="[Tekstas]" custT="1">
        <dgm:style>
          <a:lnRef idx="1">
            <a:schemeClr val="accent4"/>
          </a:lnRef>
          <a:fillRef idx="2">
            <a:schemeClr val="accent4"/>
          </a:fillRef>
          <a:effectRef idx="1">
            <a:schemeClr val="accent4"/>
          </a:effectRef>
          <a:fontRef idx="minor">
            <a:schemeClr val="dk1"/>
          </a:fontRef>
        </dgm:style>
      </dgm:prSet>
      <dgm:spPr>
        <a:xfrm>
          <a:off x="4106099" y="1839303"/>
          <a:ext cx="4329321" cy="546540"/>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gm:t>
    </dgm:pt>
    <dgm:pt modelId="{FFF57444-FBE2-43CC-AACF-1BC05443C1B6}" type="parTrans" cxnId="{83625DF2-8F7A-424A-ACA9-98C92EC77314}">
      <dgm:prSet/>
      <dgm:spPr>
        <a:xfrm>
          <a:off x="6201834" y="1647928"/>
          <a:ext cx="91440" cy="191375"/>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186DF3E-56A6-469F-BDAC-A18D6BB287A8}" type="sibTrans" cxnId="{83625DF2-8F7A-424A-ACA9-98C92EC77314}">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104D083E-BE98-4FD8-AF11-0EE6AEFA88AB}" type="pres">
      <dgm:prSet presAssocID="{28403435-214C-4F97-8828-80AD252D4008}" presName="mainComposite" presStyleCnt="0">
        <dgm:presLayoutVars>
          <dgm:chPref val="1"/>
          <dgm:dir/>
          <dgm:animOne val="branch"/>
          <dgm:animLvl val="lvl"/>
          <dgm:resizeHandles val="exact"/>
        </dgm:presLayoutVars>
      </dgm:prSet>
      <dgm:spPr/>
    </dgm:pt>
    <dgm:pt modelId="{982E657F-17C2-41C9-BD05-4930DE644952}" type="pres">
      <dgm:prSet presAssocID="{28403435-214C-4F97-8828-80AD252D4008}" presName="hierFlow" presStyleCnt="0"/>
      <dgm:spPr/>
    </dgm:pt>
    <dgm:pt modelId="{35BDBAD5-24E3-4994-A80F-C72256EA97ED}" type="pres">
      <dgm:prSet presAssocID="{28403435-214C-4F97-8828-80AD252D4008}" presName="hierChild1" presStyleCnt="0">
        <dgm:presLayoutVars>
          <dgm:chPref val="1"/>
          <dgm:animOne val="branch"/>
          <dgm:animLvl val="lvl"/>
        </dgm:presLayoutVars>
      </dgm:prSet>
      <dgm:spPr/>
    </dgm:pt>
    <dgm:pt modelId="{A110579A-B669-42B8-8CE3-4C628382079F}" type="pres">
      <dgm:prSet presAssocID="{250EB5D4-8F6C-4B93-AC7E-CE1EB01102D4}" presName="Name14" presStyleCnt="0"/>
      <dgm:spPr/>
    </dgm:pt>
    <dgm:pt modelId="{64E17BAB-BF4E-47B9-AF08-42A0178ABD8D}" type="pres">
      <dgm:prSet presAssocID="{250EB5D4-8F6C-4B93-AC7E-CE1EB01102D4}" presName="level1Shape" presStyleLbl="node0" presStyleIdx="0" presStyleCnt="1" custScaleX="317427" custScaleY="72391" custLinFactNeighborX="-2149" custLinFactNeighborY="-15830">
        <dgm:presLayoutVars>
          <dgm:chPref val="3"/>
        </dgm:presLayoutVars>
      </dgm:prSet>
      <dgm:spPr>
        <a:prstGeom prst="roundRect">
          <a:avLst>
            <a:gd name="adj" fmla="val 10000"/>
          </a:avLst>
        </a:prstGeom>
      </dgm:spPr>
    </dgm:pt>
    <dgm:pt modelId="{E0CF7673-AF79-474A-B95F-A73054689AFE}" type="pres">
      <dgm:prSet presAssocID="{250EB5D4-8F6C-4B93-AC7E-CE1EB01102D4}" presName="hierChild2" presStyleCnt="0"/>
      <dgm:spPr/>
    </dgm:pt>
    <dgm:pt modelId="{97FAFB0D-147E-4DF7-B3CC-F7EC615FFE66}" type="pres">
      <dgm:prSet presAssocID="{54F15E63-7360-486C-8292-161DE48DC16C}" presName="Name19" presStyleLbl="parChTrans1D2" presStyleIdx="0" presStyleCnt="1"/>
      <dgm:spPr>
        <a:custGeom>
          <a:avLst/>
          <a:gdLst/>
          <a:ahLst/>
          <a:cxnLst/>
          <a:rect l="0" t="0" r="0" b="0"/>
          <a:pathLst>
            <a:path>
              <a:moveTo>
                <a:pt x="45720" y="0"/>
              </a:moveTo>
              <a:lnTo>
                <a:pt x="45720" y="244632"/>
              </a:lnTo>
            </a:path>
          </a:pathLst>
        </a:custGeom>
      </dgm:spPr>
    </dgm:pt>
    <dgm:pt modelId="{E47A1ABC-9372-4B4F-A8F5-C34BE5C0FDFF}" type="pres">
      <dgm:prSet presAssocID="{85CFB2EA-96BE-47C5-ADB1-9C20CE151E1B}" presName="Name21" presStyleCnt="0"/>
      <dgm:spPr/>
    </dgm:pt>
    <dgm:pt modelId="{6A9DD03D-7AEF-4163-9296-AD87FDBDC3B6}" type="pres">
      <dgm:prSet presAssocID="{85CFB2EA-96BE-47C5-ADB1-9C20CE151E1B}" presName="level2Shape" presStyleLbl="node2" presStyleIdx="0" presStyleCnt="1" custScaleX="484772" custScaleY="66741" custLinFactNeighborX="-3389" custLinFactNeighborY="-27397"/>
      <dgm:spPr>
        <a:prstGeom prst="roundRect">
          <a:avLst>
            <a:gd name="adj" fmla="val 10000"/>
          </a:avLst>
        </a:prstGeom>
      </dgm:spPr>
    </dgm:pt>
    <dgm:pt modelId="{0E37E42B-AD42-4331-A76C-ABD079F2C590}" type="pres">
      <dgm:prSet presAssocID="{85CFB2EA-96BE-47C5-ADB1-9C20CE151E1B}" presName="hierChild3" presStyleCnt="0"/>
      <dgm:spPr/>
    </dgm:pt>
    <dgm:pt modelId="{52CF58CD-C886-418B-A813-E5A75317E1E5}" type="pres">
      <dgm:prSet presAssocID="{FFF57444-FBE2-43CC-AACF-1BC05443C1B6}" presName="Name19" presStyleLbl="parChTrans1D3" presStyleIdx="0" presStyleCnt="1"/>
      <dgm:spPr>
        <a:custGeom>
          <a:avLst/>
          <a:gdLst/>
          <a:ahLst/>
          <a:cxnLst/>
          <a:rect l="0" t="0" r="0" b="0"/>
          <a:pathLst>
            <a:path>
              <a:moveTo>
                <a:pt x="45720" y="0"/>
              </a:moveTo>
              <a:lnTo>
                <a:pt x="45720" y="244632"/>
              </a:lnTo>
            </a:path>
          </a:pathLst>
        </a:custGeom>
      </dgm:spPr>
    </dgm:pt>
    <dgm:pt modelId="{05372EE3-2CDE-4AE3-98C0-C1A47CC524D6}" type="pres">
      <dgm:prSet presAssocID="{B44235B9-A951-48B9-9A26-8BE7B25B3475}" presName="Name21" presStyleCnt="0"/>
      <dgm:spPr/>
    </dgm:pt>
    <dgm:pt modelId="{AF2056C7-3053-4223-B15A-8F4EB886DCD7}" type="pres">
      <dgm:prSet presAssocID="{B44235B9-A951-48B9-9A26-8BE7B25B3475}" presName="level2Shape" presStyleLbl="node3" presStyleIdx="0" presStyleCnt="1" custScaleX="486721" custScaleY="75027" custLinFactNeighborX="-2001" custLinFactNeighborY="-35818"/>
      <dgm:spPr>
        <a:prstGeom prst="roundRect">
          <a:avLst>
            <a:gd name="adj" fmla="val 10000"/>
          </a:avLst>
        </a:prstGeom>
      </dgm:spPr>
    </dgm:pt>
    <dgm:pt modelId="{94213339-49CB-4392-8B02-EA023DE1F363}" type="pres">
      <dgm:prSet presAssocID="{B44235B9-A951-48B9-9A26-8BE7B25B3475}" presName="hierChild3" presStyleCnt="0"/>
      <dgm:spPr/>
    </dgm:pt>
    <dgm:pt modelId="{020AA365-AFFF-409B-87BC-60EAB0D2E317}" type="pres">
      <dgm:prSet presAssocID="{28403435-214C-4F97-8828-80AD252D4008}" presName="bgShapesFlow" presStyleCnt="0"/>
      <dgm:spPr/>
    </dgm:pt>
  </dgm:ptLst>
  <dgm:cxnLst>
    <dgm:cxn modelId="{DE48FB0E-C7FF-4CCA-9658-6DE1C635DB3F}" type="presOf" srcId="{B44235B9-A951-48B9-9A26-8BE7B25B3475}" destId="{AF2056C7-3053-4223-B15A-8F4EB886DCD7}" srcOrd="0" destOrd="0" presId="urn:microsoft.com/office/officeart/2005/8/layout/hierarchy6"/>
    <dgm:cxn modelId="{6DBEB730-FE24-436F-AE0F-1F89700880A0}" type="presOf" srcId="{85CFB2EA-96BE-47C5-ADB1-9C20CE151E1B}" destId="{6A9DD03D-7AEF-4163-9296-AD87FDBDC3B6}" srcOrd="0" destOrd="0" presId="urn:microsoft.com/office/officeart/2005/8/layout/hierarchy6"/>
    <dgm:cxn modelId="{D897FF31-A377-470D-8815-EA96E0F3DB7C}" srcId="{28403435-214C-4F97-8828-80AD252D4008}" destId="{250EB5D4-8F6C-4B93-AC7E-CE1EB01102D4}" srcOrd="0" destOrd="0" parTransId="{5FB32B43-0AD3-420E-8B59-939698D43B44}" sibTransId="{331E1360-67EC-486A-98E1-14BF87F4E51B}"/>
    <dgm:cxn modelId="{8C498A45-FF49-4C79-B6E4-A9D277781DA7}" type="presOf" srcId="{54F15E63-7360-486C-8292-161DE48DC16C}" destId="{97FAFB0D-147E-4DF7-B3CC-F7EC615FFE66}" srcOrd="0" destOrd="0" presId="urn:microsoft.com/office/officeart/2005/8/layout/hierarchy6"/>
    <dgm:cxn modelId="{3E97367A-14CB-4FD4-A8FC-75E04F445417}" type="presOf" srcId="{FFF57444-FBE2-43CC-AACF-1BC05443C1B6}" destId="{52CF58CD-C886-418B-A813-E5A75317E1E5}" srcOrd="0" destOrd="0" presId="urn:microsoft.com/office/officeart/2005/8/layout/hierarchy6"/>
    <dgm:cxn modelId="{594FFB7A-A531-434B-8B0E-DA51EA8A7D85}" type="presOf" srcId="{250EB5D4-8F6C-4B93-AC7E-CE1EB01102D4}" destId="{64E17BAB-BF4E-47B9-AF08-42A0178ABD8D}" srcOrd="0" destOrd="0" presId="urn:microsoft.com/office/officeart/2005/8/layout/hierarchy6"/>
    <dgm:cxn modelId="{E8CD499C-E45E-4FFB-A010-192A32C89052}" type="presOf" srcId="{28403435-214C-4F97-8828-80AD252D4008}" destId="{104D083E-BE98-4FD8-AF11-0EE6AEFA88AB}" srcOrd="0" destOrd="0" presId="urn:microsoft.com/office/officeart/2005/8/layout/hierarchy6"/>
    <dgm:cxn modelId="{2CDB50B2-2C38-43E0-BA0C-005F9EE890D7}" srcId="{250EB5D4-8F6C-4B93-AC7E-CE1EB01102D4}" destId="{85CFB2EA-96BE-47C5-ADB1-9C20CE151E1B}" srcOrd="0" destOrd="0" parTransId="{54F15E63-7360-486C-8292-161DE48DC16C}" sibTransId="{1D6BCAA1-85DB-45BF-A3B0-E9738104A0EA}"/>
    <dgm:cxn modelId="{83625DF2-8F7A-424A-ACA9-98C92EC77314}" srcId="{85CFB2EA-96BE-47C5-ADB1-9C20CE151E1B}" destId="{B44235B9-A951-48B9-9A26-8BE7B25B3475}" srcOrd="0" destOrd="0" parTransId="{FFF57444-FBE2-43CC-AACF-1BC05443C1B6}" sibTransId="{3186DF3E-56A6-469F-BDAC-A18D6BB287A8}"/>
    <dgm:cxn modelId="{301ADAAE-78A3-43B4-A2D1-A1DCAF8318F5}" type="presParOf" srcId="{104D083E-BE98-4FD8-AF11-0EE6AEFA88AB}" destId="{982E657F-17C2-41C9-BD05-4930DE644952}" srcOrd="0" destOrd="0" presId="urn:microsoft.com/office/officeart/2005/8/layout/hierarchy6"/>
    <dgm:cxn modelId="{5DB2F3FC-AA26-4D29-A4E7-D9F3695B207A}" type="presParOf" srcId="{982E657F-17C2-41C9-BD05-4930DE644952}" destId="{35BDBAD5-24E3-4994-A80F-C72256EA97ED}" srcOrd="0" destOrd="0" presId="urn:microsoft.com/office/officeart/2005/8/layout/hierarchy6"/>
    <dgm:cxn modelId="{7ED14DC9-8C3B-4835-B58D-0DDB3AFD718F}" type="presParOf" srcId="{35BDBAD5-24E3-4994-A80F-C72256EA97ED}" destId="{A110579A-B669-42B8-8CE3-4C628382079F}" srcOrd="0" destOrd="0" presId="urn:microsoft.com/office/officeart/2005/8/layout/hierarchy6"/>
    <dgm:cxn modelId="{0AA4916D-F264-486C-9A70-88FE433DAC6A}" type="presParOf" srcId="{A110579A-B669-42B8-8CE3-4C628382079F}" destId="{64E17BAB-BF4E-47B9-AF08-42A0178ABD8D}" srcOrd="0" destOrd="0" presId="urn:microsoft.com/office/officeart/2005/8/layout/hierarchy6"/>
    <dgm:cxn modelId="{6553CC42-EE0D-4FAD-B071-4B28DF1C9B3F}" type="presParOf" srcId="{A110579A-B669-42B8-8CE3-4C628382079F}" destId="{E0CF7673-AF79-474A-B95F-A73054689AFE}" srcOrd="1" destOrd="0" presId="urn:microsoft.com/office/officeart/2005/8/layout/hierarchy6"/>
    <dgm:cxn modelId="{B5BD63D1-D360-456B-BF7C-B19C0DDE3E21}" type="presParOf" srcId="{E0CF7673-AF79-474A-B95F-A73054689AFE}" destId="{97FAFB0D-147E-4DF7-B3CC-F7EC615FFE66}" srcOrd="0" destOrd="0" presId="urn:microsoft.com/office/officeart/2005/8/layout/hierarchy6"/>
    <dgm:cxn modelId="{ECEA603C-875A-4AE3-82E6-2CA85CDE5777}" type="presParOf" srcId="{E0CF7673-AF79-474A-B95F-A73054689AFE}" destId="{E47A1ABC-9372-4B4F-A8F5-C34BE5C0FDFF}" srcOrd="1" destOrd="0" presId="urn:microsoft.com/office/officeart/2005/8/layout/hierarchy6"/>
    <dgm:cxn modelId="{B94BB0B6-9474-49FA-A3F7-4F6A053D8120}" type="presParOf" srcId="{E47A1ABC-9372-4B4F-A8F5-C34BE5C0FDFF}" destId="{6A9DD03D-7AEF-4163-9296-AD87FDBDC3B6}" srcOrd="0" destOrd="0" presId="urn:microsoft.com/office/officeart/2005/8/layout/hierarchy6"/>
    <dgm:cxn modelId="{90C40A8D-FCF2-4B81-AFC2-83091EB6C104}" type="presParOf" srcId="{E47A1ABC-9372-4B4F-A8F5-C34BE5C0FDFF}" destId="{0E37E42B-AD42-4331-A76C-ABD079F2C590}" srcOrd="1" destOrd="0" presId="urn:microsoft.com/office/officeart/2005/8/layout/hierarchy6"/>
    <dgm:cxn modelId="{5CDE3171-CA21-4320-AB77-8859DE9C5E3F}" type="presParOf" srcId="{0E37E42B-AD42-4331-A76C-ABD079F2C590}" destId="{52CF58CD-C886-418B-A813-E5A75317E1E5}" srcOrd="0" destOrd="0" presId="urn:microsoft.com/office/officeart/2005/8/layout/hierarchy6"/>
    <dgm:cxn modelId="{8A648691-3182-4813-8221-4CB75FCC2E84}" type="presParOf" srcId="{0E37E42B-AD42-4331-A76C-ABD079F2C590}" destId="{05372EE3-2CDE-4AE3-98C0-C1A47CC524D6}" srcOrd="1" destOrd="0" presId="urn:microsoft.com/office/officeart/2005/8/layout/hierarchy6"/>
    <dgm:cxn modelId="{F6C90974-4B8C-4E69-B886-0499713625F9}" type="presParOf" srcId="{05372EE3-2CDE-4AE3-98C0-C1A47CC524D6}" destId="{AF2056C7-3053-4223-B15A-8F4EB886DCD7}" srcOrd="0" destOrd="0" presId="urn:microsoft.com/office/officeart/2005/8/layout/hierarchy6"/>
    <dgm:cxn modelId="{CEBD75B3-1D0E-4268-9523-6A74B4E34365}" type="presParOf" srcId="{05372EE3-2CDE-4AE3-98C0-C1A47CC524D6}" destId="{94213339-49CB-4392-8B02-EA023DE1F363}" srcOrd="1" destOrd="0" presId="urn:microsoft.com/office/officeart/2005/8/layout/hierarchy6"/>
    <dgm:cxn modelId="{DF73C299-70F0-45EF-8828-D8E0C28AC008}" type="presParOf" srcId="{104D083E-BE98-4FD8-AF11-0EE6AEFA88AB}" destId="{020AA365-AFFF-409B-87BC-60EAB0D2E317}" srcOrd="1" destOrd="0" presId="urn:microsoft.com/office/officeart/2005/8/layout/hierarchy6"/>
  </dgm:cxnLst>
  <dgm:bg/>
  <dgm:whole>
    <a:ln>
      <a:solidFill>
        <a:schemeClr val="tx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E17BAB-BF4E-47B9-AF08-42A0178ABD8D}">
      <dsp:nvSpPr>
        <dsp:cNvPr id="0" name=""/>
        <dsp:cNvSpPr/>
      </dsp:nvSpPr>
      <dsp:spPr>
        <a:xfrm>
          <a:off x="4637066" y="0"/>
          <a:ext cx="2760474" cy="419694"/>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1"/>
        </a:lnRef>
        <a:fillRef idx="2">
          <a:schemeClr val="accent1"/>
        </a:fillRef>
        <a:effectRef idx="1">
          <a:schemeClr val="accent1"/>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sp:txBody>
      <dsp:txXfrm>
        <a:off x="4649358" y="12292"/>
        <a:ext cx="2735890" cy="395110"/>
      </dsp:txXfrm>
    </dsp:sp>
    <dsp:sp modelId="{97FAFB0D-147E-4DF7-B3CC-F7EC615FFE66}">
      <dsp:nvSpPr>
        <dsp:cNvPr id="0" name=""/>
        <dsp:cNvSpPr/>
      </dsp:nvSpPr>
      <dsp:spPr>
        <a:xfrm>
          <a:off x="5960800" y="419694"/>
          <a:ext cx="91440" cy="15571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A9DD03D-7AEF-4163-9296-AD87FDBDC3B6}">
      <dsp:nvSpPr>
        <dsp:cNvPr id="0" name=""/>
        <dsp:cNvSpPr/>
      </dsp:nvSpPr>
      <dsp:spPr>
        <a:xfrm>
          <a:off x="3898632" y="575407"/>
          <a:ext cx="4215775" cy="386938"/>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sp:txBody>
      <dsp:txXfrm>
        <a:off x="3909965" y="586740"/>
        <a:ext cx="4193109" cy="364272"/>
      </dsp:txXfrm>
    </dsp:sp>
    <dsp:sp modelId="{52CF58CD-C886-418B-A813-E5A75317E1E5}">
      <dsp:nvSpPr>
        <dsp:cNvPr id="0" name=""/>
        <dsp:cNvSpPr/>
      </dsp:nvSpPr>
      <dsp:spPr>
        <a:xfrm>
          <a:off x="5960800" y="962345"/>
          <a:ext cx="91440" cy="18308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AF2056C7-3053-4223-B15A-8F4EB886DCD7}">
      <dsp:nvSpPr>
        <dsp:cNvPr id="0" name=""/>
        <dsp:cNvSpPr/>
      </dsp:nvSpPr>
      <dsp:spPr>
        <a:xfrm>
          <a:off x="3902228" y="1145427"/>
          <a:ext cx="4232724" cy="434976"/>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sp:txBody>
      <dsp:txXfrm>
        <a:off x="3914968" y="1158167"/>
        <a:ext cx="4207244" cy="409496"/>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chart" Target="../charts/chart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xdr:rowOff>
    </xdr:from>
    <xdr:to>
      <xdr:col>7</xdr:col>
      <xdr:colOff>518160</xdr:colOff>
      <xdr:row>24</xdr:row>
      <xdr:rowOff>1546860</xdr:rowOff>
    </xdr:to>
    <xdr:graphicFrame macro="">
      <xdr:nvGraphicFramePr>
        <xdr:cNvPr id="5" name="Diagrama 4">
          <a:extLst>
            <a:ext uri="{FF2B5EF4-FFF2-40B4-BE49-F238E27FC236}">
              <a16:creationId xmlns:a16="http://schemas.microsoft.com/office/drawing/2014/main" id="{930655F2-413D-45EF-9F7E-DC145D6AAB1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1203960</xdr:colOff>
      <xdr:row>27</xdr:row>
      <xdr:rowOff>22860</xdr:rowOff>
    </xdr:from>
    <xdr:to>
      <xdr:col>5</xdr:col>
      <xdr:colOff>571500</xdr:colOff>
      <xdr:row>27</xdr:row>
      <xdr:rowOff>594360</xdr:rowOff>
    </xdr:to>
    <xdr:sp macro="" textlink="">
      <xdr:nvSpPr>
        <xdr:cNvPr id="9" name="Stačiakampis: suapvalinti kampai 8">
          <a:extLst>
            <a:ext uri="{FF2B5EF4-FFF2-40B4-BE49-F238E27FC236}">
              <a16:creationId xmlns:a16="http://schemas.microsoft.com/office/drawing/2014/main" id="{F5E9038E-E53A-3224-165D-499DDD510323}"/>
            </a:ext>
          </a:extLst>
        </xdr:cNvPr>
        <xdr:cNvSpPr/>
      </xdr:nvSpPr>
      <xdr:spPr>
        <a:xfrm>
          <a:off x="2529840" y="14112240"/>
          <a:ext cx="7711440" cy="5715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Panevėžio miesto savivaldybės kultūros įstaigų veiklos kokybės ir paslaugų prieinamumo</a:t>
          </a:r>
          <a:r>
            <a:rPr lang="lt-LT" sz="1200" b="0" baseline="0">
              <a:solidFill>
                <a:sysClr val="windowText" lastClr="000000"/>
              </a:solidFill>
              <a:latin typeface="Times New Roman" panose="02020603050405020304" pitchFamily="18" charset="0"/>
              <a:cs typeface="Times New Roman" panose="02020603050405020304" pitchFamily="18" charset="0"/>
            </a:rPr>
            <a:t> gerinimą</a:t>
          </a: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1211580</xdr:colOff>
      <xdr:row>28</xdr:row>
      <xdr:rowOff>0</xdr:rowOff>
    </xdr:from>
    <xdr:to>
      <xdr:col>5</xdr:col>
      <xdr:colOff>579120</xdr:colOff>
      <xdr:row>28</xdr:row>
      <xdr:rowOff>502920</xdr:rowOff>
    </xdr:to>
    <xdr:sp macro="" textlink="">
      <xdr:nvSpPr>
        <xdr:cNvPr id="13" name="Stačiakampis: suapvalinti kampai 12">
          <a:extLst>
            <a:ext uri="{FF2B5EF4-FFF2-40B4-BE49-F238E27FC236}">
              <a16:creationId xmlns:a16="http://schemas.microsoft.com/office/drawing/2014/main" id="{7818F642-8025-4B35-BBD6-9B64D2BC9F9D}"/>
            </a:ext>
          </a:extLst>
        </xdr:cNvPr>
        <xdr:cNvSpPr/>
      </xdr:nvSpPr>
      <xdr:spPr>
        <a:xfrm>
          <a:off x="2537460" y="147370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kokybišką ir efektyvią sveikatos priežiūrą</a:t>
          </a:r>
        </a:p>
      </xdr:txBody>
    </xdr:sp>
    <xdr:clientData/>
  </xdr:twoCellAnchor>
  <xdr:twoCellAnchor>
    <xdr:from>
      <xdr:col>1</xdr:col>
      <xdr:colOff>1211580</xdr:colOff>
      <xdr:row>29</xdr:row>
      <xdr:rowOff>0</xdr:rowOff>
    </xdr:from>
    <xdr:to>
      <xdr:col>5</xdr:col>
      <xdr:colOff>579120</xdr:colOff>
      <xdr:row>29</xdr:row>
      <xdr:rowOff>510540</xdr:rowOff>
    </xdr:to>
    <xdr:sp macro="" textlink="">
      <xdr:nvSpPr>
        <xdr:cNvPr id="15" name="Stačiakampis: suapvalinti kampai 14">
          <a:extLst>
            <a:ext uri="{FF2B5EF4-FFF2-40B4-BE49-F238E27FC236}">
              <a16:creationId xmlns:a16="http://schemas.microsoft.com/office/drawing/2014/main" id="{81507228-5DF7-4FD5-95E8-6719D8E96CFE}"/>
            </a:ext>
          </a:extLst>
        </xdr:cNvPr>
        <xdr:cNvSpPr/>
      </xdr:nvSpPr>
      <xdr:spPr>
        <a:xfrm>
          <a:off x="2537460" y="15293340"/>
          <a:ext cx="771144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Užtikrinti kokybišką ir efektyvią socialinę paramą bendruomenėje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30</xdr:row>
      <xdr:rowOff>7620</xdr:rowOff>
    </xdr:from>
    <xdr:to>
      <xdr:col>5</xdr:col>
      <xdr:colOff>563880</xdr:colOff>
      <xdr:row>30</xdr:row>
      <xdr:rowOff>541020</xdr:rowOff>
    </xdr:to>
    <xdr:sp macro="" textlink="">
      <xdr:nvSpPr>
        <xdr:cNvPr id="18" name="Stačiakampis: suapvalinti kampai 17">
          <a:extLst>
            <a:ext uri="{FF2B5EF4-FFF2-40B4-BE49-F238E27FC236}">
              <a16:creationId xmlns:a16="http://schemas.microsoft.com/office/drawing/2014/main" id="{0A0D845D-3F4D-46EF-BBA1-4DCF310B600E}"/>
            </a:ext>
          </a:extLst>
        </xdr:cNvPr>
        <xdr:cNvSpPr/>
      </xdr:nvSpPr>
      <xdr:spPr>
        <a:xfrm>
          <a:off x="2522220" y="1585722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Vystyti socialinės paramos individualizuoto kompleksiškumo teikimo modelį</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1211580</xdr:colOff>
      <xdr:row>31</xdr:row>
      <xdr:rowOff>38100</xdr:rowOff>
    </xdr:from>
    <xdr:to>
      <xdr:col>5</xdr:col>
      <xdr:colOff>579120</xdr:colOff>
      <xdr:row>31</xdr:row>
      <xdr:rowOff>541020</xdr:rowOff>
    </xdr:to>
    <xdr:sp macro="" textlink="">
      <xdr:nvSpPr>
        <xdr:cNvPr id="19" name="Stačiakampis: suapvalinti kampai 18">
          <a:extLst>
            <a:ext uri="{FF2B5EF4-FFF2-40B4-BE49-F238E27FC236}">
              <a16:creationId xmlns:a16="http://schemas.microsoft.com/office/drawing/2014/main" id="{699694E9-AB85-42F8-9C55-62E75567D987}"/>
            </a:ext>
          </a:extLst>
        </xdr:cNvPr>
        <xdr:cNvSpPr/>
      </xdr:nvSpPr>
      <xdr:spPr>
        <a:xfrm>
          <a:off x="2537460" y="164439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Paskatinti gyventojų bendruomeniškumą ir įtraukti į savivaldos procesus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32</xdr:row>
      <xdr:rowOff>53340</xdr:rowOff>
    </xdr:from>
    <xdr:to>
      <xdr:col>5</xdr:col>
      <xdr:colOff>563880</xdr:colOff>
      <xdr:row>32</xdr:row>
      <xdr:rowOff>548640</xdr:rowOff>
    </xdr:to>
    <xdr:sp macro="" textlink="">
      <xdr:nvSpPr>
        <xdr:cNvPr id="21" name="Stačiakampis: suapvalinti kampai 20">
          <a:extLst>
            <a:ext uri="{FF2B5EF4-FFF2-40B4-BE49-F238E27FC236}">
              <a16:creationId xmlns:a16="http://schemas.microsoft.com/office/drawing/2014/main" id="{A5507E65-E082-4F4B-9472-EEAE58A6C45D}"/>
            </a:ext>
          </a:extLst>
        </xdr:cNvPr>
        <xdr:cNvSpPr/>
      </xdr:nvSpPr>
      <xdr:spPr>
        <a:xfrm>
          <a:off x="2522220" y="1701546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netaršaus  mikrotransporto (paspirtukai, dviračiai, riedžiai ir kt.) infrastruktūros plėtrą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304800</xdr:colOff>
      <xdr:row>26</xdr:row>
      <xdr:rowOff>106680</xdr:rowOff>
    </xdr:from>
    <xdr:to>
      <xdr:col>3</xdr:col>
      <xdr:colOff>1630680</xdr:colOff>
      <xdr:row>26</xdr:row>
      <xdr:rowOff>426720</xdr:rowOff>
    </xdr:to>
    <xdr:sp macro="" textlink="">
      <xdr:nvSpPr>
        <xdr:cNvPr id="22" name="Stačiakampis: suapvalinti kampai 21">
          <a:extLst>
            <a:ext uri="{FF2B5EF4-FFF2-40B4-BE49-F238E27FC236}">
              <a16:creationId xmlns:a16="http://schemas.microsoft.com/office/drawing/2014/main" id="{AF53DDDC-7D8B-42C1-AA3F-4411A62269BD}"/>
            </a:ext>
          </a:extLst>
        </xdr:cNvPr>
        <xdr:cNvSpPr/>
      </xdr:nvSpPr>
      <xdr:spPr>
        <a:xfrm>
          <a:off x="4617720" y="1363980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Investicijų projektų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1219200</xdr:colOff>
      <xdr:row>33</xdr:row>
      <xdr:rowOff>30480</xdr:rowOff>
    </xdr:from>
    <xdr:to>
      <xdr:col>5</xdr:col>
      <xdr:colOff>586740</xdr:colOff>
      <xdr:row>34</xdr:row>
      <xdr:rowOff>7620</xdr:rowOff>
    </xdr:to>
    <xdr:sp macro="" textlink="">
      <xdr:nvSpPr>
        <xdr:cNvPr id="25" name="Stačiakampis: suapvalinti kampai 24">
          <a:extLst>
            <a:ext uri="{FF2B5EF4-FFF2-40B4-BE49-F238E27FC236}">
              <a16:creationId xmlns:a16="http://schemas.microsoft.com/office/drawing/2014/main" id="{D2CB24EA-CEA9-41B8-BDFD-9A807CB4F0BD}"/>
            </a:ext>
          </a:extLst>
        </xdr:cNvPr>
        <xdr:cNvSpPr/>
      </xdr:nvSpPr>
      <xdr:spPr>
        <a:xfrm>
          <a:off x="2545080" y="1757934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45</xdr:row>
      <xdr:rowOff>495300</xdr:rowOff>
    </xdr:from>
    <xdr:to>
      <xdr:col>5</xdr:col>
      <xdr:colOff>220980</xdr:colOff>
      <xdr:row>45</xdr:row>
      <xdr:rowOff>1005840</xdr:rowOff>
    </xdr:to>
    <xdr:sp macro="" textlink="">
      <xdr:nvSpPr>
        <xdr:cNvPr id="46" name="Stačiakampis: suapvalinti kampai 45">
          <a:extLst>
            <a:ext uri="{FF2B5EF4-FFF2-40B4-BE49-F238E27FC236}">
              <a16:creationId xmlns:a16="http://schemas.microsoft.com/office/drawing/2014/main" id="{9D4CD916-B261-44F4-8101-24086BEB941E}"/>
            </a:ext>
          </a:extLst>
        </xdr:cNvPr>
        <xdr:cNvSpPr/>
      </xdr:nvSpPr>
      <xdr:spPr>
        <a:xfrm>
          <a:off x="2179320" y="122072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876300</xdr:colOff>
      <xdr:row>45</xdr:row>
      <xdr:rowOff>1097280</xdr:rowOff>
    </xdr:from>
    <xdr:to>
      <xdr:col>5</xdr:col>
      <xdr:colOff>243840</xdr:colOff>
      <xdr:row>45</xdr:row>
      <xdr:rowOff>1600200</xdr:rowOff>
    </xdr:to>
    <xdr:sp macro="" textlink="">
      <xdr:nvSpPr>
        <xdr:cNvPr id="47" name="Stačiakampis: suapvalinti kampai 46">
          <a:extLst>
            <a:ext uri="{FF2B5EF4-FFF2-40B4-BE49-F238E27FC236}">
              <a16:creationId xmlns:a16="http://schemas.microsoft.com/office/drawing/2014/main" id="{8C2B43FE-9192-4EF1-B16E-9CF293BE511D}"/>
            </a:ext>
          </a:extLst>
        </xdr:cNvPr>
        <xdr:cNvSpPr/>
      </xdr:nvSpPr>
      <xdr:spPr>
        <a:xfrm>
          <a:off x="2202180" y="128092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2</xdr:col>
      <xdr:colOff>220980</xdr:colOff>
      <xdr:row>45</xdr:row>
      <xdr:rowOff>76200</xdr:rowOff>
    </xdr:from>
    <xdr:to>
      <xdr:col>3</xdr:col>
      <xdr:colOff>1546860</xdr:colOff>
      <xdr:row>45</xdr:row>
      <xdr:rowOff>396240</xdr:rowOff>
    </xdr:to>
    <xdr:sp macro="" textlink="">
      <xdr:nvSpPr>
        <xdr:cNvPr id="52" name="Stačiakampis: suapvalinti kampai 51">
          <a:extLst>
            <a:ext uri="{FF2B5EF4-FFF2-40B4-BE49-F238E27FC236}">
              <a16:creationId xmlns:a16="http://schemas.microsoft.com/office/drawing/2014/main" id="{6480F56A-0B85-42A8-B4ED-F8271BD6C60A}"/>
            </a:ext>
          </a:extLst>
        </xdr:cNvPr>
        <xdr:cNvSpPr/>
      </xdr:nvSpPr>
      <xdr:spPr>
        <a:xfrm>
          <a:off x="4533900" y="117881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Urbanistinės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906780</xdr:colOff>
      <xdr:row>45</xdr:row>
      <xdr:rowOff>1691640</xdr:rowOff>
    </xdr:from>
    <xdr:to>
      <xdr:col>5</xdr:col>
      <xdr:colOff>274320</xdr:colOff>
      <xdr:row>45</xdr:row>
      <xdr:rowOff>2240280</xdr:rowOff>
    </xdr:to>
    <xdr:sp macro="" textlink="">
      <xdr:nvSpPr>
        <xdr:cNvPr id="55" name="Stačiakampis: suapvalinti kampai 54">
          <a:extLst>
            <a:ext uri="{FF2B5EF4-FFF2-40B4-BE49-F238E27FC236}">
              <a16:creationId xmlns:a16="http://schemas.microsoft.com/office/drawing/2014/main" id="{5DFBA326-8427-4515-95C4-F43D07304363}"/>
            </a:ext>
          </a:extLst>
        </xdr:cNvPr>
        <xdr:cNvSpPr/>
      </xdr:nvSpPr>
      <xdr:spPr>
        <a:xfrm>
          <a:off x="2232660" y="23187660"/>
          <a:ext cx="7711440" cy="548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Įgyvendinti valstybinės ir regioninės svarbos projektus </a:t>
          </a:r>
        </a:p>
      </xdr:txBody>
    </xdr:sp>
    <xdr:clientData/>
  </xdr:twoCellAnchor>
  <xdr:twoCellAnchor>
    <xdr:from>
      <xdr:col>1</xdr:col>
      <xdr:colOff>853440</xdr:colOff>
      <xdr:row>49</xdr:row>
      <xdr:rowOff>495300</xdr:rowOff>
    </xdr:from>
    <xdr:to>
      <xdr:col>5</xdr:col>
      <xdr:colOff>220980</xdr:colOff>
      <xdr:row>49</xdr:row>
      <xdr:rowOff>1005840</xdr:rowOff>
    </xdr:to>
    <xdr:sp macro="" textlink="">
      <xdr:nvSpPr>
        <xdr:cNvPr id="56" name="Stačiakampis: suapvalinti kampai 55">
          <a:extLst>
            <a:ext uri="{FF2B5EF4-FFF2-40B4-BE49-F238E27FC236}">
              <a16:creationId xmlns:a16="http://schemas.microsoft.com/office/drawing/2014/main" id="{2CD371BB-2A17-4524-B2BB-D7A5F76A56B7}"/>
            </a:ext>
          </a:extLst>
        </xdr:cNvPr>
        <xdr:cNvSpPr/>
      </xdr:nvSpPr>
      <xdr:spPr>
        <a:xfrm>
          <a:off x="2179320" y="21991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876300</xdr:colOff>
      <xdr:row>49</xdr:row>
      <xdr:rowOff>1097280</xdr:rowOff>
    </xdr:from>
    <xdr:to>
      <xdr:col>5</xdr:col>
      <xdr:colOff>243840</xdr:colOff>
      <xdr:row>49</xdr:row>
      <xdr:rowOff>1600200</xdr:rowOff>
    </xdr:to>
    <xdr:sp macro="" textlink="">
      <xdr:nvSpPr>
        <xdr:cNvPr id="57" name="Stačiakampis: suapvalinti kampai 56">
          <a:extLst>
            <a:ext uri="{FF2B5EF4-FFF2-40B4-BE49-F238E27FC236}">
              <a16:creationId xmlns:a16="http://schemas.microsoft.com/office/drawing/2014/main" id="{C94075BC-6637-4153-8FDD-B29DAC52D2F0}"/>
            </a:ext>
          </a:extLst>
        </xdr:cNvPr>
        <xdr:cNvSpPr/>
      </xdr:nvSpPr>
      <xdr:spPr>
        <a:xfrm>
          <a:off x="2202180" y="22593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miesto erdvių ir objektų kokybę, jų priežiūrą </a:t>
          </a:r>
        </a:p>
      </xdr:txBody>
    </xdr:sp>
    <xdr:clientData/>
  </xdr:twoCellAnchor>
  <xdr:twoCellAnchor>
    <xdr:from>
      <xdr:col>2</xdr:col>
      <xdr:colOff>220980</xdr:colOff>
      <xdr:row>49</xdr:row>
      <xdr:rowOff>76200</xdr:rowOff>
    </xdr:from>
    <xdr:to>
      <xdr:col>3</xdr:col>
      <xdr:colOff>1546860</xdr:colOff>
      <xdr:row>49</xdr:row>
      <xdr:rowOff>396240</xdr:rowOff>
    </xdr:to>
    <xdr:sp macro="" textlink="">
      <xdr:nvSpPr>
        <xdr:cNvPr id="58" name="Stačiakampis: suapvalinti kampai 57">
          <a:extLst>
            <a:ext uri="{FF2B5EF4-FFF2-40B4-BE49-F238E27FC236}">
              <a16:creationId xmlns:a16="http://schemas.microsoft.com/office/drawing/2014/main" id="{B992CFFE-8157-429A-860F-8E30ED4A2340}"/>
            </a:ext>
          </a:extLst>
        </xdr:cNvPr>
        <xdr:cNvSpPr/>
      </xdr:nvSpPr>
      <xdr:spPr>
        <a:xfrm>
          <a:off x="4533900" y="21572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Aplinkos apsaugos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904874</xdr:colOff>
      <xdr:row>53</xdr:row>
      <xdr:rowOff>45719</xdr:rowOff>
    </xdr:from>
    <xdr:to>
      <xdr:col>6</xdr:col>
      <xdr:colOff>380999</xdr:colOff>
      <xdr:row>53</xdr:row>
      <xdr:rowOff>771524</xdr:rowOff>
    </xdr:to>
    <xdr:sp macro="" textlink="">
      <xdr:nvSpPr>
        <xdr:cNvPr id="60" name="Stačiakampis: suapvalinti kampai 59">
          <a:extLst>
            <a:ext uri="{FF2B5EF4-FFF2-40B4-BE49-F238E27FC236}">
              <a16:creationId xmlns:a16="http://schemas.microsoft.com/office/drawing/2014/main" id="{7194EB1D-1C76-4B04-BDA6-C1F6995B54B1}"/>
            </a:ext>
          </a:extLst>
        </xdr:cNvPr>
        <xdr:cNvSpPr/>
      </xdr:nvSpPr>
      <xdr:spPr>
        <a:xfrm>
          <a:off x="2190749" y="36154994"/>
          <a:ext cx="9134475" cy="725805"/>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838200</xdr:colOff>
      <xdr:row>54</xdr:row>
      <xdr:rowOff>38100</xdr:rowOff>
    </xdr:from>
    <xdr:to>
      <xdr:col>6</xdr:col>
      <xdr:colOff>342900</xdr:colOff>
      <xdr:row>54</xdr:row>
      <xdr:rowOff>548640</xdr:rowOff>
    </xdr:to>
    <xdr:sp macro="" textlink="">
      <xdr:nvSpPr>
        <xdr:cNvPr id="61" name="Stačiakampis: suapvalinti kampai 60">
          <a:extLst>
            <a:ext uri="{FF2B5EF4-FFF2-40B4-BE49-F238E27FC236}">
              <a16:creationId xmlns:a16="http://schemas.microsoft.com/office/drawing/2014/main" id="{F658E998-AFC3-40F1-BF83-C72F6886AEAD}"/>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mokymosi visą gyvenimą galimybes atsižvelgiant į trumpalaikes ir ilgalaikes darbo rinkos poreikių prognozes</a:t>
          </a:r>
        </a:p>
      </xdr:txBody>
    </xdr:sp>
    <xdr:clientData/>
  </xdr:twoCellAnchor>
  <xdr:twoCellAnchor>
    <xdr:from>
      <xdr:col>2</xdr:col>
      <xdr:colOff>228600</xdr:colOff>
      <xdr:row>52</xdr:row>
      <xdr:rowOff>114300</xdr:rowOff>
    </xdr:from>
    <xdr:to>
      <xdr:col>4</xdr:col>
      <xdr:colOff>457200</xdr:colOff>
      <xdr:row>52</xdr:row>
      <xdr:rowOff>434340</xdr:rowOff>
    </xdr:to>
    <xdr:sp macro="" textlink="">
      <xdr:nvSpPr>
        <xdr:cNvPr id="62" name="Stačiakampis: suapvalinti kampai 61">
          <a:extLst>
            <a:ext uri="{FF2B5EF4-FFF2-40B4-BE49-F238E27FC236}">
              <a16:creationId xmlns:a16="http://schemas.microsoft.com/office/drawing/2014/main" id="{56D61474-3943-493F-9796-0C767B08ECBC}"/>
            </a:ext>
          </a:extLst>
        </xdr:cNvPr>
        <xdr:cNvSpPr/>
      </xdr:nvSpPr>
      <xdr:spPr>
        <a:xfrm>
          <a:off x="4541520" y="35745420"/>
          <a:ext cx="38633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Ekonominės plėtros ir verslo skatinimo programa</a:t>
          </a:r>
          <a:b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55</xdr:row>
      <xdr:rowOff>45720</xdr:rowOff>
    </xdr:from>
    <xdr:to>
      <xdr:col>6</xdr:col>
      <xdr:colOff>304800</xdr:colOff>
      <xdr:row>55</xdr:row>
      <xdr:rowOff>541020</xdr:rowOff>
    </xdr:to>
    <xdr:sp macro="" textlink="">
      <xdr:nvSpPr>
        <xdr:cNvPr id="63" name="Stačiakampis: suapvalinti kampai 62">
          <a:extLst>
            <a:ext uri="{FF2B5EF4-FFF2-40B4-BE49-F238E27FC236}">
              <a16:creationId xmlns:a16="http://schemas.microsoft.com/office/drawing/2014/main" id="{F2762140-059A-4AA4-BE2A-3DBDE5CDB175}"/>
            </a:ext>
          </a:extLst>
        </xdr:cNvPr>
        <xdr:cNvSpPr/>
      </xdr:nvSpPr>
      <xdr:spPr>
        <a:xfrm>
          <a:off x="2148840" y="37597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Pritraukti kvalifikuotą darbo jėgą</a:t>
          </a:r>
        </a:p>
      </xdr:txBody>
    </xdr:sp>
    <xdr:clientData/>
  </xdr:twoCellAnchor>
  <xdr:twoCellAnchor>
    <xdr:from>
      <xdr:col>1</xdr:col>
      <xdr:colOff>838200</xdr:colOff>
      <xdr:row>56</xdr:row>
      <xdr:rowOff>38100</xdr:rowOff>
    </xdr:from>
    <xdr:to>
      <xdr:col>6</xdr:col>
      <xdr:colOff>320040</xdr:colOff>
      <xdr:row>56</xdr:row>
      <xdr:rowOff>533400</xdr:rowOff>
    </xdr:to>
    <xdr:sp macro="" textlink="">
      <xdr:nvSpPr>
        <xdr:cNvPr id="1027" name="Stačiakampis: suapvalinti kampai 1026">
          <a:extLst>
            <a:ext uri="{FF2B5EF4-FFF2-40B4-BE49-F238E27FC236}">
              <a16:creationId xmlns:a16="http://schemas.microsoft.com/office/drawing/2014/main" id="{047CC2B6-1971-4A3C-8B69-B178163C5B39}"/>
            </a:ext>
          </a:extLst>
        </xdr:cNvPr>
        <xdr:cNvSpPr/>
      </xdr:nvSpPr>
      <xdr:spPr>
        <a:xfrm>
          <a:off x="2164080" y="381609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verslo įkūrimui </a:t>
          </a:r>
        </a:p>
      </xdr:txBody>
    </xdr:sp>
    <xdr:clientData/>
  </xdr:twoCellAnchor>
  <xdr:twoCellAnchor>
    <xdr:from>
      <xdr:col>1</xdr:col>
      <xdr:colOff>838200</xdr:colOff>
      <xdr:row>57</xdr:row>
      <xdr:rowOff>45720</xdr:rowOff>
    </xdr:from>
    <xdr:to>
      <xdr:col>6</xdr:col>
      <xdr:colOff>320040</xdr:colOff>
      <xdr:row>57</xdr:row>
      <xdr:rowOff>541020</xdr:rowOff>
    </xdr:to>
    <xdr:sp macro="" textlink="">
      <xdr:nvSpPr>
        <xdr:cNvPr id="1028" name="Stačiakampis: suapvalinti kampai 1027">
          <a:extLst>
            <a:ext uri="{FF2B5EF4-FFF2-40B4-BE49-F238E27FC236}">
              <a16:creationId xmlns:a16="http://schemas.microsoft.com/office/drawing/2014/main" id="{45B4BFBC-7F22-4FDC-87BE-D2EAB4DF283E}"/>
            </a:ext>
          </a:extLst>
        </xdr:cNvPr>
        <xdr:cNvSpPr/>
      </xdr:nvSpPr>
      <xdr:spPr>
        <a:xfrm>
          <a:off x="2164080" y="38740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Sudaryti palankias sąlygas verslo plėtrai ir investicijų pritraukimui</a:t>
          </a:r>
        </a:p>
      </xdr:txBody>
    </xdr:sp>
    <xdr:clientData/>
  </xdr:twoCellAnchor>
  <xdr:twoCellAnchor>
    <xdr:from>
      <xdr:col>1</xdr:col>
      <xdr:colOff>853440</xdr:colOff>
      <xdr:row>58</xdr:row>
      <xdr:rowOff>53340</xdr:rowOff>
    </xdr:from>
    <xdr:to>
      <xdr:col>6</xdr:col>
      <xdr:colOff>335280</xdr:colOff>
      <xdr:row>58</xdr:row>
      <xdr:rowOff>548640</xdr:rowOff>
    </xdr:to>
    <xdr:sp macro="" textlink="">
      <xdr:nvSpPr>
        <xdr:cNvPr id="1031" name="Stačiakampis: suapvalinti kampai 1030">
          <a:extLst>
            <a:ext uri="{FF2B5EF4-FFF2-40B4-BE49-F238E27FC236}">
              <a16:creationId xmlns:a16="http://schemas.microsoft.com/office/drawing/2014/main" id="{AE7C357E-F4E7-4F31-B8AC-8214069E0764}"/>
            </a:ext>
          </a:extLst>
        </xdr:cNvPr>
        <xdr:cNvSpPr/>
      </xdr:nvSpPr>
      <xdr:spPr>
        <a:xfrm>
          <a:off x="2179320" y="393192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pažangių technologinių sprendimų kūrimą ir diegimą versle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59</xdr:row>
      <xdr:rowOff>60960</xdr:rowOff>
    </xdr:from>
    <xdr:to>
      <xdr:col>6</xdr:col>
      <xdr:colOff>335280</xdr:colOff>
      <xdr:row>59</xdr:row>
      <xdr:rowOff>556260</xdr:rowOff>
    </xdr:to>
    <xdr:sp macro="" textlink="">
      <xdr:nvSpPr>
        <xdr:cNvPr id="1033" name="Stačiakampis: suapvalinti kampai 1032">
          <a:extLst>
            <a:ext uri="{FF2B5EF4-FFF2-40B4-BE49-F238E27FC236}">
              <a16:creationId xmlns:a16="http://schemas.microsoft.com/office/drawing/2014/main" id="{76D5D922-E044-4B01-8C67-903D2C07038D}"/>
            </a:ext>
          </a:extLst>
        </xdr:cNvPr>
        <xdr:cNvSpPr/>
      </xdr:nvSpPr>
      <xdr:spPr>
        <a:xfrm>
          <a:off x="2179320" y="398983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verslo, mokslo ir viešojo sektoriaus bendradarbiavimą kuriant ir komercializuojant aukštos pridėtinės vertės produktus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64</xdr:row>
      <xdr:rowOff>495300</xdr:rowOff>
    </xdr:from>
    <xdr:to>
      <xdr:col>5</xdr:col>
      <xdr:colOff>220980</xdr:colOff>
      <xdr:row>64</xdr:row>
      <xdr:rowOff>1005840</xdr:rowOff>
    </xdr:to>
    <xdr:sp macro="" textlink="">
      <xdr:nvSpPr>
        <xdr:cNvPr id="1034" name="Stačiakampis: suapvalinti kampai 1033">
          <a:extLst>
            <a:ext uri="{FF2B5EF4-FFF2-40B4-BE49-F238E27FC236}">
              <a16:creationId xmlns:a16="http://schemas.microsoft.com/office/drawing/2014/main" id="{08F22202-FB0F-4A28-B1FA-7C3CE0BBC385}"/>
            </a:ext>
          </a:extLst>
        </xdr:cNvPr>
        <xdr:cNvSpPr/>
      </xdr:nvSpPr>
      <xdr:spPr>
        <a:xfrm>
          <a:off x="2179320" y="2677668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Savivaldybės veiklos valdymą</a:t>
          </a:r>
        </a:p>
      </xdr:txBody>
    </xdr:sp>
    <xdr:clientData/>
  </xdr:twoCellAnchor>
  <xdr:twoCellAnchor>
    <xdr:from>
      <xdr:col>1</xdr:col>
      <xdr:colOff>876300</xdr:colOff>
      <xdr:row>64</xdr:row>
      <xdr:rowOff>1097280</xdr:rowOff>
    </xdr:from>
    <xdr:to>
      <xdr:col>5</xdr:col>
      <xdr:colOff>243840</xdr:colOff>
      <xdr:row>64</xdr:row>
      <xdr:rowOff>1600200</xdr:rowOff>
    </xdr:to>
    <xdr:sp macro="" textlink="">
      <xdr:nvSpPr>
        <xdr:cNvPr id="1035" name="Stačiakampis: suapvalinti kampai 1034">
          <a:extLst>
            <a:ext uri="{FF2B5EF4-FFF2-40B4-BE49-F238E27FC236}">
              <a16:creationId xmlns:a16="http://schemas.microsoft.com/office/drawing/2014/main" id="{904AE36A-49E7-4C2B-92AE-653A8521A11B}"/>
            </a:ext>
          </a:extLst>
        </xdr:cNvPr>
        <xdr:cNvSpPr/>
      </xdr:nvSpPr>
      <xdr:spPr>
        <a:xfrm>
          <a:off x="2202180" y="273786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Tinkamai naudoti, saugoti, prižiūrėti, remontuoti ir eksploatuoti Savivaldybės turtą</a:t>
          </a:r>
        </a:p>
      </xdr:txBody>
    </xdr:sp>
    <xdr:clientData/>
  </xdr:twoCellAnchor>
  <xdr:twoCellAnchor>
    <xdr:from>
      <xdr:col>2</xdr:col>
      <xdr:colOff>220980</xdr:colOff>
      <xdr:row>64</xdr:row>
      <xdr:rowOff>76200</xdr:rowOff>
    </xdr:from>
    <xdr:to>
      <xdr:col>3</xdr:col>
      <xdr:colOff>1546860</xdr:colOff>
      <xdr:row>64</xdr:row>
      <xdr:rowOff>396240</xdr:rowOff>
    </xdr:to>
    <xdr:sp macro="" textlink="">
      <xdr:nvSpPr>
        <xdr:cNvPr id="1036" name="Stačiakampis: suapvalinti kampai 1035">
          <a:extLst>
            <a:ext uri="{FF2B5EF4-FFF2-40B4-BE49-F238E27FC236}">
              <a16:creationId xmlns:a16="http://schemas.microsoft.com/office/drawing/2014/main" id="{CA0248BC-188B-4D51-BDA9-A0A0416FB31E}"/>
            </a:ext>
          </a:extLst>
        </xdr:cNvPr>
        <xdr:cNvSpPr/>
      </xdr:nvSpPr>
      <xdr:spPr>
        <a:xfrm>
          <a:off x="4533900" y="26357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06 Savivaldybės turto valdymo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68</xdr:row>
      <xdr:rowOff>495300</xdr:rowOff>
    </xdr:from>
    <xdr:to>
      <xdr:col>5</xdr:col>
      <xdr:colOff>220980</xdr:colOff>
      <xdr:row>68</xdr:row>
      <xdr:rowOff>1005840</xdr:rowOff>
    </xdr:to>
    <xdr:sp macro="" textlink="">
      <xdr:nvSpPr>
        <xdr:cNvPr id="8" name="Stačiakampis: suapvalinti kampai 7">
          <a:extLst>
            <a:ext uri="{FF2B5EF4-FFF2-40B4-BE49-F238E27FC236}">
              <a16:creationId xmlns:a16="http://schemas.microsoft.com/office/drawing/2014/main" id="{F9166AED-B358-41F5-931C-50F5B8F147B5}"/>
            </a:ext>
          </a:extLst>
        </xdr:cNvPr>
        <xdr:cNvSpPr/>
      </xdr:nvSpPr>
      <xdr:spPr>
        <a:xfrm>
          <a:off x="2179320" y="372084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turistinį patrauklumą </a:t>
          </a:r>
        </a:p>
      </xdr:txBody>
    </xdr:sp>
    <xdr:clientData/>
  </xdr:twoCellAnchor>
  <xdr:twoCellAnchor>
    <xdr:from>
      <xdr:col>1</xdr:col>
      <xdr:colOff>876300</xdr:colOff>
      <xdr:row>68</xdr:row>
      <xdr:rowOff>1097280</xdr:rowOff>
    </xdr:from>
    <xdr:to>
      <xdr:col>5</xdr:col>
      <xdr:colOff>243840</xdr:colOff>
      <xdr:row>68</xdr:row>
      <xdr:rowOff>1600200</xdr:rowOff>
    </xdr:to>
    <xdr:sp macro="" textlink="">
      <xdr:nvSpPr>
        <xdr:cNvPr id="10" name="Stačiakampis: suapvalinti kampai 9">
          <a:extLst>
            <a:ext uri="{FF2B5EF4-FFF2-40B4-BE49-F238E27FC236}">
              <a16:creationId xmlns:a16="http://schemas.microsoft.com/office/drawing/2014/main" id="{B3B2B8D8-699E-4743-9700-69B09DF1A7A4}"/>
            </a:ext>
          </a:extLst>
        </xdr:cNvPr>
        <xdr:cNvSpPr/>
      </xdr:nvSpPr>
      <xdr:spPr>
        <a:xfrm>
          <a:off x="2202180" y="37810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Suformuoti miesto identitetą ir padidinti jo žinomumą</a:t>
          </a:r>
        </a:p>
      </xdr:txBody>
    </xdr:sp>
    <xdr:clientData/>
  </xdr:twoCellAnchor>
  <xdr:twoCellAnchor>
    <xdr:from>
      <xdr:col>2</xdr:col>
      <xdr:colOff>220980</xdr:colOff>
      <xdr:row>68</xdr:row>
      <xdr:rowOff>76200</xdr:rowOff>
    </xdr:from>
    <xdr:to>
      <xdr:col>3</xdr:col>
      <xdr:colOff>1546860</xdr:colOff>
      <xdr:row>68</xdr:row>
      <xdr:rowOff>396240</xdr:rowOff>
    </xdr:to>
    <xdr:sp macro="" textlink="">
      <xdr:nvSpPr>
        <xdr:cNvPr id="11" name="Stačiakampis: suapvalinti kampai 10">
          <a:extLst>
            <a:ext uri="{FF2B5EF4-FFF2-40B4-BE49-F238E27FC236}">
              <a16:creationId xmlns:a16="http://schemas.microsoft.com/office/drawing/2014/main" id="{635FD993-E5D8-467B-B391-769011715F64}"/>
            </a:ext>
          </a:extLst>
        </xdr:cNvPr>
        <xdr:cNvSpPr/>
      </xdr:nvSpPr>
      <xdr:spPr>
        <a:xfrm>
          <a:off x="4533900" y="367893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Rinkodaros </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68</xdr:row>
      <xdr:rowOff>1676400</xdr:rowOff>
    </xdr:from>
    <xdr:to>
      <xdr:col>5</xdr:col>
      <xdr:colOff>251460</xdr:colOff>
      <xdr:row>68</xdr:row>
      <xdr:rowOff>2179320</xdr:rowOff>
    </xdr:to>
    <xdr:sp macro="" textlink="">
      <xdr:nvSpPr>
        <xdr:cNvPr id="14" name="Stačiakampis: suapvalinti kampai 13">
          <a:extLst>
            <a:ext uri="{FF2B5EF4-FFF2-40B4-BE49-F238E27FC236}">
              <a16:creationId xmlns:a16="http://schemas.microsoft.com/office/drawing/2014/main" id="{D28E77BD-49F1-4CC3-81BC-300B27112D2E}"/>
            </a:ext>
          </a:extLst>
        </xdr:cNvPr>
        <xdr:cNvSpPr/>
      </xdr:nvSpPr>
      <xdr:spPr>
        <a:xfrm>
          <a:off x="2209800" y="421309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viešąją komunikaciją</a:t>
          </a:r>
        </a:p>
      </xdr:txBody>
    </xdr:sp>
    <xdr:clientData/>
  </xdr:twoCellAnchor>
  <xdr:twoCellAnchor>
    <xdr:from>
      <xdr:col>1</xdr:col>
      <xdr:colOff>1219200</xdr:colOff>
      <xdr:row>34</xdr:row>
      <xdr:rowOff>68580</xdr:rowOff>
    </xdr:from>
    <xdr:to>
      <xdr:col>5</xdr:col>
      <xdr:colOff>586740</xdr:colOff>
      <xdr:row>34</xdr:row>
      <xdr:rowOff>563880</xdr:rowOff>
    </xdr:to>
    <xdr:sp macro="" textlink="">
      <xdr:nvSpPr>
        <xdr:cNvPr id="16" name="Stačiakampis: suapvalinti kampai 15">
          <a:extLst>
            <a:ext uri="{FF2B5EF4-FFF2-40B4-BE49-F238E27FC236}">
              <a16:creationId xmlns:a16="http://schemas.microsoft.com/office/drawing/2014/main" id="{6D6331C6-6679-4552-B0C2-62FE6D3A3B9E}"/>
            </a:ext>
          </a:extLst>
        </xdr:cNvPr>
        <xdr:cNvSpPr/>
      </xdr:nvSpPr>
      <xdr:spPr>
        <a:xfrm>
          <a:off x="2545080" y="181737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05-03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naudojimosi viešuoju transportu mastą </a:t>
          </a:r>
        </a:p>
      </xdr:txBody>
    </xdr:sp>
    <xdr:clientData/>
  </xdr:twoCellAnchor>
  <xdr:twoCellAnchor>
    <xdr:from>
      <xdr:col>1</xdr:col>
      <xdr:colOff>1234440</xdr:colOff>
      <xdr:row>35</xdr:row>
      <xdr:rowOff>45720</xdr:rowOff>
    </xdr:from>
    <xdr:to>
      <xdr:col>5</xdr:col>
      <xdr:colOff>601980</xdr:colOff>
      <xdr:row>35</xdr:row>
      <xdr:rowOff>541020</xdr:rowOff>
    </xdr:to>
    <xdr:sp macro="" textlink="">
      <xdr:nvSpPr>
        <xdr:cNvPr id="7" name="Stačiakampis: suapvalinti kampai 6">
          <a:extLst>
            <a:ext uri="{FF2B5EF4-FFF2-40B4-BE49-F238E27FC236}">
              <a16:creationId xmlns:a16="http://schemas.microsoft.com/office/drawing/2014/main" id="{6C780295-F30F-4B75-AB4E-B579C62BF2A0}"/>
            </a:ext>
          </a:extLst>
        </xdr:cNvPr>
        <xdr:cNvSpPr/>
      </xdr:nvSpPr>
      <xdr:spPr>
        <a:xfrm>
          <a:off x="2560320" y="199644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energijos taupymą, atsinaujinančių  ir alternatyvių  energijos išteklių naudojimą</a:t>
          </a:r>
        </a:p>
      </xdr:txBody>
    </xdr:sp>
    <xdr:clientData/>
  </xdr:twoCellAnchor>
  <xdr:twoCellAnchor>
    <xdr:from>
      <xdr:col>1</xdr:col>
      <xdr:colOff>1249680</xdr:colOff>
      <xdr:row>41</xdr:row>
      <xdr:rowOff>7620</xdr:rowOff>
    </xdr:from>
    <xdr:to>
      <xdr:col>5</xdr:col>
      <xdr:colOff>617220</xdr:colOff>
      <xdr:row>41</xdr:row>
      <xdr:rowOff>502920</xdr:rowOff>
    </xdr:to>
    <xdr:sp macro="" textlink="">
      <xdr:nvSpPr>
        <xdr:cNvPr id="12" name="Stačiakampis: suapvalinti kampai 11">
          <a:extLst>
            <a:ext uri="{FF2B5EF4-FFF2-40B4-BE49-F238E27FC236}">
              <a16:creationId xmlns:a16="http://schemas.microsoft.com/office/drawing/2014/main" id="{060D9524-4D79-4A5C-AD30-59009C15C37E}"/>
            </a:ext>
          </a:extLst>
        </xdr:cNvPr>
        <xdr:cNvSpPr/>
      </xdr:nvSpPr>
      <xdr:spPr>
        <a:xfrm>
          <a:off x="2575560" y="235229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10-01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 </a:t>
          </a:r>
        </a:p>
      </xdr:txBody>
    </xdr:sp>
    <xdr:clientData/>
  </xdr:twoCellAnchor>
  <xdr:twoCellAnchor>
    <xdr:from>
      <xdr:col>1</xdr:col>
      <xdr:colOff>1226820</xdr:colOff>
      <xdr:row>36</xdr:row>
      <xdr:rowOff>38100</xdr:rowOff>
    </xdr:from>
    <xdr:to>
      <xdr:col>5</xdr:col>
      <xdr:colOff>594360</xdr:colOff>
      <xdr:row>36</xdr:row>
      <xdr:rowOff>533400</xdr:rowOff>
    </xdr:to>
    <xdr:sp macro="" textlink="">
      <xdr:nvSpPr>
        <xdr:cNvPr id="20" name="Stačiakampis: suapvalinti kampai 19">
          <a:extLst>
            <a:ext uri="{FF2B5EF4-FFF2-40B4-BE49-F238E27FC236}">
              <a16:creationId xmlns:a16="http://schemas.microsoft.com/office/drawing/2014/main" id="{263C2EC6-2FA0-4262-84AA-6EB2592B1B08}"/>
            </a:ext>
          </a:extLst>
        </xdr:cNvPr>
        <xdr:cNvSpPr/>
      </xdr:nvSpPr>
      <xdr:spPr>
        <a:xfrm>
          <a:off x="2552700" y="205206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06-02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1234440</xdr:colOff>
      <xdr:row>37</xdr:row>
      <xdr:rowOff>38100</xdr:rowOff>
    </xdr:from>
    <xdr:to>
      <xdr:col>5</xdr:col>
      <xdr:colOff>601980</xdr:colOff>
      <xdr:row>37</xdr:row>
      <xdr:rowOff>533400</xdr:rowOff>
    </xdr:to>
    <xdr:sp macro="" textlink="">
      <xdr:nvSpPr>
        <xdr:cNvPr id="24" name="Stačiakampis: suapvalinti kampai 23">
          <a:extLst>
            <a:ext uri="{FF2B5EF4-FFF2-40B4-BE49-F238E27FC236}">
              <a16:creationId xmlns:a16="http://schemas.microsoft.com/office/drawing/2014/main" id="{2633E26B-97C8-4B36-B013-EF154E380B94}"/>
            </a:ext>
          </a:extLst>
        </xdr:cNvPr>
        <xdr:cNvSpPr/>
      </xdr:nvSpPr>
      <xdr:spPr>
        <a:xfrm>
          <a:off x="2560320" y="211150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1242060</xdr:colOff>
      <xdr:row>38</xdr:row>
      <xdr:rowOff>7620</xdr:rowOff>
    </xdr:from>
    <xdr:to>
      <xdr:col>5</xdr:col>
      <xdr:colOff>609600</xdr:colOff>
      <xdr:row>38</xdr:row>
      <xdr:rowOff>502920</xdr:rowOff>
    </xdr:to>
    <xdr:sp macro="" textlink="">
      <xdr:nvSpPr>
        <xdr:cNvPr id="26" name="Stačiakampis: suapvalinti kampai 25">
          <a:extLst>
            <a:ext uri="{FF2B5EF4-FFF2-40B4-BE49-F238E27FC236}">
              <a16:creationId xmlns:a16="http://schemas.microsoft.com/office/drawing/2014/main" id="{3B9C2ADC-B594-406B-9826-902355592815}"/>
            </a:ext>
          </a:extLst>
        </xdr:cNvPr>
        <xdr:cNvSpPr/>
      </xdr:nvSpPr>
      <xdr:spPr>
        <a:xfrm>
          <a:off x="2567940" y="2170938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07-01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Modernizuoti esamą ir tvariai vystyti naują miesto infrastruktūrą</a:t>
          </a:r>
        </a:p>
      </xdr:txBody>
    </xdr:sp>
    <xdr:clientData/>
  </xdr:twoCellAnchor>
  <xdr:twoCellAnchor>
    <xdr:from>
      <xdr:col>1</xdr:col>
      <xdr:colOff>1242060</xdr:colOff>
      <xdr:row>39</xdr:row>
      <xdr:rowOff>30480</xdr:rowOff>
    </xdr:from>
    <xdr:to>
      <xdr:col>5</xdr:col>
      <xdr:colOff>609600</xdr:colOff>
      <xdr:row>39</xdr:row>
      <xdr:rowOff>525780</xdr:rowOff>
    </xdr:to>
    <xdr:sp macro="" textlink="">
      <xdr:nvSpPr>
        <xdr:cNvPr id="27" name="Stačiakampis: suapvalinti kampai 26">
          <a:extLst>
            <a:ext uri="{FF2B5EF4-FFF2-40B4-BE49-F238E27FC236}">
              <a16:creationId xmlns:a16="http://schemas.microsoft.com/office/drawing/2014/main" id="{FD1B1E94-573E-4CD0-9F75-997CD85F028C}"/>
            </a:ext>
          </a:extLst>
        </xdr:cNvPr>
        <xdr:cNvSpPr/>
      </xdr:nvSpPr>
      <xdr:spPr>
        <a:xfrm>
          <a:off x="2567940" y="2232660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08-01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 </a:t>
          </a:r>
        </a:p>
      </xdr:txBody>
    </xdr:sp>
    <xdr:clientData/>
  </xdr:twoCellAnchor>
  <xdr:twoCellAnchor>
    <xdr:from>
      <xdr:col>1</xdr:col>
      <xdr:colOff>1226820</xdr:colOff>
      <xdr:row>40</xdr:row>
      <xdr:rowOff>38100</xdr:rowOff>
    </xdr:from>
    <xdr:to>
      <xdr:col>5</xdr:col>
      <xdr:colOff>594360</xdr:colOff>
      <xdr:row>40</xdr:row>
      <xdr:rowOff>533400</xdr:rowOff>
    </xdr:to>
    <xdr:sp macro="" textlink="">
      <xdr:nvSpPr>
        <xdr:cNvPr id="28" name="Stačiakampis: suapvalinti kampai 27">
          <a:extLst>
            <a:ext uri="{FF2B5EF4-FFF2-40B4-BE49-F238E27FC236}">
              <a16:creationId xmlns:a16="http://schemas.microsoft.com/office/drawing/2014/main" id="{A3E995C3-F76F-4863-BF35-AA8DA09DD3F2}"/>
            </a:ext>
          </a:extLst>
        </xdr:cNvPr>
        <xdr:cNvSpPr/>
      </xdr:nvSpPr>
      <xdr:spPr>
        <a:xfrm>
          <a:off x="2552700" y="229362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09-01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Sudaryti palankias sąlygas verslo plėtrai ir investicijų pritraukimui</a:t>
          </a:r>
        </a:p>
      </xdr:txBody>
    </xdr:sp>
    <xdr:clientData/>
  </xdr:twoCellAnchor>
  <xdr:twoCellAnchor>
    <xdr:from>
      <xdr:col>1</xdr:col>
      <xdr:colOff>822960</xdr:colOff>
      <xdr:row>60</xdr:row>
      <xdr:rowOff>38100</xdr:rowOff>
    </xdr:from>
    <xdr:to>
      <xdr:col>6</xdr:col>
      <xdr:colOff>304800</xdr:colOff>
      <xdr:row>60</xdr:row>
      <xdr:rowOff>533400</xdr:rowOff>
    </xdr:to>
    <xdr:sp macro="" textlink="">
      <xdr:nvSpPr>
        <xdr:cNvPr id="29" name="Stačiakampis: suapvalinti kampai 28">
          <a:extLst>
            <a:ext uri="{FF2B5EF4-FFF2-40B4-BE49-F238E27FC236}">
              <a16:creationId xmlns:a16="http://schemas.microsoft.com/office/drawing/2014/main" id="{03DFEBE5-117A-430E-9B9A-4EF63636F12C}"/>
            </a:ext>
          </a:extLst>
        </xdr:cNvPr>
        <xdr:cNvSpPr/>
      </xdr:nvSpPr>
      <xdr:spPr>
        <a:xfrm>
          <a:off x="2148840" y="404164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02-05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Sukurti patrauklią aplinką naujų skaitmeninių technologijų bandymui mieste </a:t>
          </a:r>
        </a:p>
      </xdr:txBody>
    </xdr:sp>
    <xdr:clientData/>
  </xdr:twoCellAnchor>
  <xdr:twoCellAnchor>
    <xdr:from>
      <xdr:col>1</xdr:col>
      <xdr:colOff>853440</xdr:colOff>
      <xdr:row>72</xdr:row>
      <xdr:rowOff>495300</xdr:rowOff>
    </xdr:from>
    <xdr:to>
      <xdr:col>5</xdr:col>
      <xdr:colOff>220980</xdr:colOff>
      <xdr:row>72</xdr:row>
      <xdr:rowOff>1005840</xdr:rowOff>
    </xdr:to>
    <xdr:sp macro="" textlink="">
      <xdr:nvSpPr>
        <xdr:cNvPr id="30" name="Stačiakampis: suapvalinti kampai 29">
          <a:extLst>
            <a:ext uri="{FF2B5EF4-FFF2-40B4-BE49-F238E27FC236}">
              <a16:creationId xmlns:a16="http://schemas.microsoft.com/office/drawing/2014/main" id="{E2F39789-B3D1-456E-909B-A28DE45C7EC5}"/>
            </a:ext>
          </a:extLst>
        </xdr:cNvPr>
        <xdr:cNvSpPr/>
      </xdr:nvSpPr>
      <xdr:spPr>
        <a:xfrm>
          <a:off x="2179320" y="431749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a:t>
          </a:r>
        </a:p>
      </xdr:txBody>
    </xdr:sp>
    <xdr:clientData/>
  </xdr:twoCellAnchor>
  <xdr:twoCellAnchor>
    <xdr:from>
      <xdr:col>2</xdr:col>
      <xdr:colOff>220980</xdr:colOff>
      <xdr:row>72</xdr:row>
      <xdr:rowOff>76200</xdr:rowOff>
    </xdr:from>
    <xdr:to>
      <xdr:col>3</xdr:col>
      <xdr:colOff>1874520</xdr:colOff>
      <xdr:row>72</xdr:row>
      <xdr:rowOff>396240</xdr:rowOff>
    </xdr:to>
    <xdr:sp macro="" textlink="">
      <xdr:nvSpPr>
        <xdr:cNvPr id="32" name="Stačiakampis: suapvalinti kampai 31">
          <a:extLst>
            <a:ext uri="{FF2B5EF4-FFF2-40B4-BE49-F238E27FC236}">
              <a16:creationId xmlns:a16="http://schemas.microsoft.com/office/drawing/2014/main" id="{57EE14AF-0EFD-4418-B071-90EBA7FE482F}"/>
            </a:ext>
          </a:extLst>
        </xdr:cNvPr>
        <xdr:cNvSpPr/>
      </xdr:nvSpPr>
      <xdr:spPr>
        <a:xfrm>
          <a:off x="4533900" y="50962560"/>
          <a:ext cx="330708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09 Informacinės visuomenės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76</xdr:row>
      <xdr:rowOff>45720</xdr:rowOff>
    </xdr:from>
    <xdr:to>
      <xdr:col>6</xdr:col>
      <xdr:colOff>381000</xdr:colOff>
      <xdr:row>76</xdr:row>
      <xdr:rowOff>548640</xdr:rowOff>
    </xdr:to>
    <xdr:sp macro="" textlink="">
      <xdr:nvSpPr>
        <xdr:cNvPr id="33" name="Stačiakampis: suapvalinti kampai 32">
          <a:extLst>
            <a:ext uri="{FF2B5EF4-FFF2-40B4-BE49-F238E27FC236}">
              <a16:creationId xmlns:a16="http://schemas.microsoft.com/office/drawing/2014/main" id="{2713BA25-FDF3-4138-AAB1-30AA64CFAF38}"/>
            </a:ext>
          </a:extLst>
        </xdr:cNvPr>
        <xdr:cNvSpPr/>
      </xdr:nvSpPr>
      <xdr:spPr>
        <a:xfrm>
          <a:off x="2171700" y="5548122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netaršaus mikrotransporto (paspirtukai, dviračiai, riedžiai ir kt.) infrastruktūros plėtrą</a:t>
          </a:r>
          <a:br>
            <a:rPr lang="lt-LT" sz="1200" b="0">
              <a:solidFill>
                <a:sysClr val="windowText" lastClr="000000"/>
              </a:solidFill>
              <a:latin typeface="Times New Roman" panose="02020603050405020304" pitchFamily="18" charset="0"/>
              <a:cs typeface="Times New Roman" panose="02020603050405020304" pitchFamily="18" charset="0"/>
            </a:rPr>
          </a:b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838200</xdr:colOff>
      <xdr:row>77</xdr:row>
      <xdr:rowOff>38100</xdr:rowOff>
    </xdr:from>
    <xdr:to>
      <xdr:col>6</xdr:col>
      <xdr:colOff>342900</xdr:colOff>
      <xdr:row>77</xdr:row>
      <xdr:rowOff>548640</xdr:rowOff>
    </xdr:to>
    <xdr:sp macro="" textlink="">
      <xdr:nvSpPr>
        <xdr:cNvPr id="34" name="Stačiakampis: suapvalinti kampai 33">
          <a:extLst>
            <a:ext uri="{FF2B5EF4-FFF2-40B4-BE49-F238E27FC236}">
              <a16:creationId xmlns:a16="http://schemas.microsoft.com/office/drawing/2014/main" id="{75D2AE13-F978-4CF7-9DDD-58D617D4BAFE}"/>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78</xdr:row>
      <xdr:rowOff>45720</xdr:rowOff>
    </xdr:from>
    <xdr:to>
      <xdr:col>6</xdr:col>
      <xdr:colOff>304800</xdr:colOff>
      <xdr:row>78</xdr:row>
      <xdr:rowOff>541020</xdr:rowOff>
    </xdr:to>
    <xdr:sp macro="" textlink="">
      <xdr:nvSpPr>
        <xdr:cNvPr id="35" name="Stačiakampis: suapvalinti kampai 34">
          <a:extLst>
            <a:ext uri="{FF2B5EF4-FFF2-40B4-BE49-F238E27FC236}">
              <a16:creationId xmlns:a16="http://schemas.microsoft.com/office/drawing/2014/main" id="{678308F4-CEBC-4EE3-9E47-AE599F193E97}"/>
            </a:ext>
          </a:extLst>
        </xdr:cNvPr>
        <xdr:cNvSpPr/>
      </xdr:nvSpPr>
      <xdr:spPr>
        <a:xfrm>
          <a:off x="2148840" y="374675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Pasiekti skirtingų transporto būdų darną miesto sistemoje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79</xdr:row>
      <xdr:rowOff>38100</xdr:rowOff>
    </xdr:from>
    <xdr:to>
      <xdr:col>6</xdr:col>
      <xdr:colOff>320040</xdr:colOff>
      <xdr:row>79</xdr:row>
      <xdr:rowOff>533400</xdr:rowOff>
    </xdr:to>
    <xdr:sp macro="" textlink="">
      <xdr:nvSpPr>
        <xdr:cNvPr id="36" name="Stačiakampis: suapvalinti kampai 35">
          <a:extLst>
            <a:ext uri="{FF2B5EF4-FFF2-40B4-BE49-F238E27FC236}">
              <a16:creationId xmlns:a16="http://schemas.microsoft.com/office/drawing/2014/main" id="{FF007900-B8BF-42CA-9BE3-14474B6B782D}"/>
            </a:ext>
          </a:extLst>
        </xdr:cNvPr>
        <xdr:cNvSpPr/>
      </xdr:nvSpPr>
      <xdr:spPr>
        <a:xfrm>
          <a:off x="2164080" y="380847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naudojimosi viešuoju transportu mastą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80</xdr:row>
      <xdr:rowOff>45720</xdr:rowOff>
    </xdr:from>
    <xdr:to>
      <xdr:col>6</xdr:col>
      <xdr:colOff>320040</xdr:colOff>
      <xdr:row>80</xdr:row>
      <xdr:rowOff>541020</xdr:rowOff>
    </xdr:to>
    <xdr:sp macro="" textlink="">
      <xdr:nvSpPr>
        <xdr:cNvPr id="37" name="Stačiakampis: suapvalinti kampai 36">
          <a:extLst>
            <a:ext uri="{FF2B5EF4-FFF2-40B4-BE49-F238E27FC236}">
              <a16:creationId xmlns:a16="http://schemas.microsoft.com/office/drawing/2014/main" id="{3F6C361F-37EB-41D3-BD70-ED8C69852732}"/>
            </a:ext>
          </a:extLst>
        </xdr:cNvPr>
        <xdr:cNvSpPr/>
      </xdr:nvSpPr>
      <xdr:spPr>
        <a:xfrm>
          <a:off x="2164080" y="386638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01-05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Išplėsti viešojo transporto ir susisiekimo infrastruktūrą bei atnaujinti viešojo transporto priemones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853440</xdr:colOff>
      <xdr:row>81</xdr:row>
      <xdr:rowOff>53340</xdr:rowOff>
    </xdr:from>
    <xdr:to>
      <xdr:col>6</xdr:col>
      <xdr:colOff>335280</xdr:colOff>
      <xdr:row>81</xdr:row>
      <xdr:rowOff>548640</xdr:rowOff>
    </xdr:to>
    <xdr:sp macro="" textlink="">
      <xdr:nvSpPr>
        <xdr:cNvPr id="38" name="Stačiakampis: suapvalinti kampai 37">
          <a:extLst>
            <a:ext uri="{FF2B5EF4-FFF2-40B4-BE49-F238E27FC236}">
              <a16:creationId xmlns:a16="http://schemas.microsoft.com/office/drawing/2014/main" id="{8B60A5F6-0AB4-4C13-AC03-3C1E3A0F14E8}"/>
            </a:ext>
          </a:extLst>
        </xdr:cNvPr>
        <xdr:cNvSpPr/>
      </xdr:nvSpPr>
      <xdr:spPr>
        <a:xfrm>
          <a:off x="2179320" y="392430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energijos taupymą, atsinaujinančių ir alternatyvių energijos išteklių naudojimą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82</xdr:row>
      <xdr:rowOff>60960</xdr:rowOff>
    </xdr:from>
    <xdr:to>
      <xdr:col>6</xdr:col>
      <xdr:colOff>335280</xdr:colOff>
      <xdr:row>82</xdr:row>
      <xdr:rowOff>556260</xdr:rowOff>
    </xdr:to>
    <xdr:sp macro="" textlink="">
      <xdr:nvSpPr>
        <xdr:cNvPr id="39" name="Stačiakampis: suapvalinti kampai 38">
          <a:extLst>
            <a:ext uri="{FF2B5EF4-FFF2-40B4-BE49-F238E27FC236}">
              <a16:creationId xmlns:a16="http://schemas.microsoft.com/office/drawing/2014/main" id="{034119F7-C6A5-4F29-B7FB-A61F81B31DF2}"/>
            </a:ext>
          </a:extLst>
        </xdr:cNvPr>
        <xdr:cNvSpPr/>
      </xdr:nvSpPr>
      <xdr:spPr>
        <a:xfrm>
          <a:off x="2179320" y="591769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Patobulinti miesto erdvių ir objektų kokybę, jų priežiūrą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800100</xdr:colOff>
      <xdr:row>83</xdr:row>
      <xdr:rowOff>45720</xdr:rowOff>
    </xdr:from>
    <xdr:to>
      <xdr:col>6</xdr:col>
      <xdr:colOff>281940</xdr:colOff>
      <xdr:row>83</xdr:row>
      <xdr:rowOff>541020</xdr:rowOff>
    </xdr:to>
    <xdr:sp macro="" textlink="">
      <xdr:nvSpPr>
        <xdr:cNvPr id="40" name="Stačiakampis: suapvalinti kampai 39">
          <a:extLst>
            <a:ext uri="{FF2B5EF4-FFF2-40B4-BE49-F238E27FC236}">
              <a16:creationId xmlns:a16="http://schemas.microsoft.com/office/drawing/2014/main" id="{453F9664-3438-409E-B2BC-79842F095F40}"/>
            </a:ext>
          </a:extLst>
        </xdr:cNvPr>
        <xdr:cNvSpPr/>
      </xdr:nvSpPr>
      <xdr:spPr>
        <a:xfrm>
          <a:off x="2125980" y="597179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1</xdr:col>
      <xdr:colOff>2362200</xdr:colOff>
      <xdr:row>75</xdr:row>
      <xdr:rowOff>15240</xdr:rowOff>
    </xdr:from>
    <xdr:to>
      <xdr:col>4</xdr:col>
      <xdr:colOff>1272540</xdr:colOff>
      <xdr:row>75</xdr:row>
      <xdr:rowOff>472440</xdr:rowOff>
    </xdr:to>
    <xdr:sp macro="" textlink="">
      <xdr:nvSpPr>
        <xdr:cNvPr id="42" name="Stačiakampis: suapvalinti kampai 41">
          <a:extLst>
            <a:ext uri="{FF2B5EF4-FFF2-40B4-BE49-F238E27FC236}">
              <a16:creationId xmlns:a16="http://schemas.microsoft.com/office/drawing/2014/main" id="{CFEC6D5A-D72D-48DC-822B-7BD645C02F58}"/>
            </a:ext>
          </a:extLst>
        </xdr:cNvPr>
        <xdr:cNvSpPr/>
      </xdr:nvSpPr>
      <xdr:spPr>
        <a:xfrm>
          <a:off x="3688080" y="54947820"/>
          <a:ext cx="5532120" cy="45720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10 Miesto infrastruktūros objektų plėtros, modernizavimo ir priežiūros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807720</xdr:colOff>
      <xdr:row>84</xdr:row>
      <xdr:rowOff>60960</xdr:rowOff>
    </xdr:from>
    <xdr:to>
      <xdr:col>6</xdr:col>
      <xdr:colOff>289560</xdr:colOff>
      <xdr:row>84</xdr:row>
      <xdr:rowOff>579120</xdr:rowOff>
    </xdr:to>
    <xdr:sp macro="" textlink="">
      <xdr:nvSpPr>
        <xdr:cNvPr id="45" name="Stačiakampis: suapvalinti kampai 44">
          <a:extLst>
            <a:ext uri="{FF2B5EF4-FFF2-40B4-BE49-F238E27FC236}">
              <a16:creationId xmlns:a16="http://schemas.microsoft.com/office/drawing/2014/main" id="{9EC68A9B-977E-4632-B14C-7A8AFBE55569}"/>
            </a:ext>
          </a:extLst>
        </xdr:cNvPr>
        <xdr:cNvSpPr/>
      </xdr:nvSpPr>
      <xdr:spPr>
        <a:xfrm>
          <a:off x="2133600" y="60304680"/>
          <a:ext cx="9410700" cy="51816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Savivaldybei priklausančius statinius rekonstruoti, atnaujinti, modernizuoti, remontuoti, apdrausti ir plėtoti</a:t>
          </a:r>
        </a:p>
      </xdr:txBody>
    </xdr:sp>
    <xdr:clientData/>
  </xdr:twoCellAnchor>
  <xdr:twoCellAnchor>
    <xdr:from>
      <xdr:col>1</xdr:col>
      <xdr:colOff>853440</xdr:colOff>
      <xdr:row>88</xdr:row>
      <xdr:rowOff>495300</xdr:rowOff>
    </xdr:from>
    <xdr:to>
      <xdr:col>5</xdr:col>
      <xdr:colOff>220980</xdr:colOff>
      <xdr:row>88</xdr:row>
      <xdr:rowOff>1005840</xdr:rowOff>
    </xdr:to>
    <xdr:sp macro="" textlink="">
      <xdr:nvSpPr>
        <xdr:cNvPr id="53" name="Stačiakampis: suapvalinti kampai 52">
          <a:extLst>
            <a:ext uri="{FF2B5EF4-FFF2-40B4-BE49-F238E27FC236}">
              <a16:creationId xmlns:a16="http://schemas.microsoft.com/office/drawing/2014/main" id="{A1B62F7E-BED5-4C61-AB27-E117AF5DE9CF}"/>
            </a:ext>
          </a:extLst>
        </xdr:cNvPr>
        <xdr:cNvSpPr/>
      </xdr:nvSpPr>
      <xdr:spPr>
        <a:xfrm>
          <a:off x="2179320" y="469163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bendruomenės įtrauktį į kultūros kūrimą ir naudojimąsi kultūros produktais bei paslaugomis</a:t>
          </a:r>
        </a:p>
      </xdr:txBody>
    </xdr:sp>
    <xdr:clientData/>
  </xdr:twoCellAnchor>
  <xdr:twoCellAnchor>
    <xdr:from>
      <xdr:col>1</xdr:col>
      <xdr:colOff>876300</xdr:colOff>
      <xdr:row>88</xdr:row>
      <xdr:rowOff>1097280</xdr:rowOff>
    </xdr:from>
    <xdr:to>
      <xdr:col>5</xdr:col>
      <xdr:colOff>243840</xdr:colOff>
      <xdr:row>88</xdr:row>
      <xdr:rowOff>1600200</xdr:rowOff>
    </xdr:to>
    <xdr:sp macro="" textlink="">
      <xdr:nvSpPr>
        <xdr:cNvPr id="54" name="Stačiakampis: suapvalinti kampai 53">
          <a:extLst>
            <a:ext uri="{FF2B5EF4-FFF2-40B4-BE49-F238E27FC236}">
              <a16:creationId xmlns:a16="http://schemas.microsoft.com/office/drawing/2014/main" id="{926C1BE4-A90F-4F32-9837-66680AA9F231}"/>
            </a:ext>
          </a:extLst>
        </xdr:cNvPr>
        <xdr:cNvSpPr/>
      </xdr:nvSpPr>
      <xdr:spPr>
        <a:xfrm>
          <a:off x="2202180" y="475183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profesionalaus meno ir kultūros vystymuisi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220980</xdr:colOff>
      <xdr:row>88</xdr:row>
      <xdr:rowOff>76200</xdr:rowOff>
    </xdr:from>
    <xdr:to>
      <xdr:col>3</xdr:col>
      <xdr:colOff>1546860</xdr:colOff>
      <xdr:row>88</xdr:row>
      <xdr:rowOff>396240</xdr:rowOff>
    </xdr:to>
    <xdr:sp macro="" textlink="">
      <xdr:nvSpPr>
        <xdr:cNvPr id="59" name="Stačiakampis: suapvalinti kampai 58">
          <a:extLst>
            <a:ext uri="{FF2B5EF4-FFF2-40B4-BE49-F238E27FC236}">
              <a16:creationId xmlns:a16="http://schemas.microsoft.com/office/drawing/2014/main" id="{2F1A8A8F-01C1-467E-B811-2127D17EFDA8}"/>
            </a:ext>
          </a:extLst>
        </xdr:cNvPr>
        <xdr:cNvSpPr/>
      </xdr:nvSpPr>
      <xdr:spPr>
        <a:xfrm>
          <a:off x="4533900" y="46497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11 Kultūros ir meno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88</xdr:row>
      <xdr:rowOff>1676400</xdr:rowOff>
    </xdr:from>
    <xdr:to>
      <xdr:col>5</xdr:col>
      <xdr:colOff>251460</xdr:colOff>
      <xdr:row>88</xdr:row>
      <xdr:rowOff>2179320</xdr:rowOff>
    </xdr:to>
    <xdr:sp macro="" textlink="">
      <xdr:nvSpPr>
        <xdr:cNvPr id="1024" name="Stačiakampis: suapvalinti kampai 1023">
          <a:extLst>
            <a:ext uri="{FF2B5EF4-FFF2-40B4-BE49-F238E27FC236}">
              <a16:creationId xmlns:a16="http://schemas.microsoft.com/office/drawing/2014/main" id="{FFD7F55D-857A-4A5A-940B-977F12F49A36}"/>
            </a:ext>
          </a:extLst>
        </xdr:cNvPr>
        <xdr:cNvSpPr/>
      </xdr:nvSpPr>
      <xdr:spPr>
        <a:xfrm>
          <a:off x="2209800" y="48097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Panevėžio miesto savivaldybės kultūros įstaigų veiklos kokybės ir paslaugų prieinamumo gerinimą </a:t>
          </a:r>
        </a:p>
      </xdr:txBody>
    </xdr:sp>
    <xdr:clientData/>
  </xdr:twoCellAnchor>
  <xdr:twoCellAnchor>
    <xdr:from>
      <xdr:col>1</xdr:col>
      <xdr:colOff>853440</xdr:colOff>
      <xdr:row>92</xdr:row>
      <xdr:rowOff>495300</xdr:rowOff>
    </xdr:from>
    <xdr:to>
      <xdr:col>5</xdr:col>
      <xdr:colOff>220980</xdr:colOff>
      <xdr:row>92</xdr:row>
      <xdr:rowOff>1005840</xdr:rowOff>
    </xdr:to>
    <xdr:sp macro="" textlink="">
      <xdr:nvSpPr>
        <xdr:cNvPr id="1032" name="Stačiakampis: suapvalinti kampai 1031">
          <a:extLst>
            <a:ext uri="{FF2B5EF4-FFF2-40B4-BE49-F238E27FC236}">
              <a16:creationId xmlns:a16="http://schemas.microsoft.com/office/drawing/2014/main" id="{A13DD05A-B5CB-4507-BB36-8AC8114834CF}"/>
            </a:ext>
          </a:extLst>
        </xdr:cNvPr>
        <xdr:cNvSpPr/>
      </xdr:nvSpPr>
      <xdr:spPr>
        <a:xfrm>
          <a:off x="2179320" y="64282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876300</xdr:colOff>
      <xdr:row>92</xdr:row>
      <xdr:rowOff>1097280</xdr:rowOff>
    </xdr:from>
    <xdr:to>
      <xdr:col>5</xdr:col>
      <xdr:colOff>243840</xdr:colOff>
      <xdr:row>92</xdr:row>
      <xdr:rowOff>1600200</xdr:rowOff>
    </xdr:to>
    <xdr:sp macro="" textlink="">
      <xdr:nvSpPr>
        <xdr:cNvPr id="1037" name="Stačiakampis: suapvalinti kampai 1036">
          <a:extLst>
            <a:ext uri="{FF2B5EF4-FFF2-40B4-BE49-F238E27FC236}">
              <a16:creationId xmlns:a16="http://schemas.microsoft.com/office/drawing/2014/main" id="{525B641F-102E-46B8-80BA-533240D9A018}"/>
            </a:ext>
          </a:extLst>
        </xdr:cNvPr>
        <xdr:cNvSpPr/>
      </xdr:nvSpPr>
      <xdr:spPr>
        <a:xfrm>
          <a:off x="2202180" y="64884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Pagerinti aukšto meistriškumo sportininkų rengimo sąlygas</a:t>
          </a:r>
        </a:p>
      </xdr:txBody>
    </xdr:sp>
    <xdr:clientData/>
  </xdr:twoCellAnchor>
  <xdr:twoCellAnchor>
    <xdr:from>
      <xdr:col>2</xdr:col>
      <xdr:colOff>220980</xdr:colOff>
      <xdr:row>92</xdr:row>
      <xdr:rowOff>76200</xdr:rowOff>
    </xdr:from>
    <xdr:to>
      <xdr:col>3</xdr:col>
      <xdr:colOff>1546860</xdr:colOff>
      <xdr:row>92</xdr:row>
      <xdr:rowOff>396240</xdr:rowOff>
    </xdr:to>
    <xdr:sp macro="" textlink="">
      <xdr:nvSpPr>
        <xdr:cNvPr id="1038" name="Stačiakampis: suapvalinti kampai 1037">
          <a:extLst>
            <a:ext uri="{FF2B5EF4-FFF2-40B4-BE49-F238E27FC236}">
              <a16:creationId xmlns:a16="http://schemas.microsoft.com/office/drawing/2014/main" id="{477C130C-8537-4A6C-9D8F-B43A0566C994}"/>
            </a:ext>
          </a:extLst>
        </xdr:cNvPr>
        <xdr:cNvSpPr/>
      </xdr:nvSpPr>
      <xdr:spPr>
        <a:xfrm>
          <a:off x="4533900" y="63863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12 Sporto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96</xdr:row>
      <xdr:rowOff>495300</xdr:rowOff>
    </xdr:from>
    <xdr:to>
      <xdr:col>5</xdr:col>
      <xdr:colOff>220980</xdr:colOff>
      <xdr:row>96</xdr:row>
      <xdr:rowOff>990600</xdr:rowOff>
    </xdr:to>
    <xdr:sp macro="" textlink="">
      <xdr:nvSpPr>
        <xdr:cNvPr id="1040" name="Stačiakampis: suapvalinti kampai 1039">
          <a:extLst>
            <a:ext uri="{FF2B5EF4-FFF2-40B4-BE49-F238E27FC236}">
              <a16:creationId xmlns:a16="http://schemas.microsoft.com/office/drawing/2014/main" id="{0BCEDFAC-EF0C-4C6D-9502-B934D32F56DD}"/>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švietimo paslaugų kokybę </a:t>
          </a:r>
        </a:p>
      </xdr:txBody>
    </xdr:sp>
    <xdr:clientData/>
  </xdr:twoCellAnchor>
  <xdr:twoCellAnchor>
    <xdr:from>
      <xdr:col>1</xdr:col>
      <xdr:colOff>876300</xdr:colOff>
      <xdr:row>96</xdr:row>
      <xdr:rowOff>1074420</xdr:rowOff>
    </xdr:from>
    <xdr:to>
      <xdr:col>5</xdr:col>
      <xdr:colOff>243840</xdr:colOff>
      <xdr:row>96</xdr:row>
      <xdr:rowOff>1600200</xdr:rowOff>
    </xdr:to>
    <xdr:sp macro="" textlink="">
      <xdr:nvSpPr>
        <xdr:cNvPr id="1041" name="Stačiakampis: suapvalinti kampai 1040">
          <a:extLst>
            <a:ext uri="{FF2B5EF4-FFF2-40B4-BE49-F238E27FC236}">
              <a16:creationId xmlns:a16="http://schemas.microsoft.com/office/drawing/2014/main" id="{9AA10CC8-18BB-4433-88B7-2C4023EE00F5}"/>
            </a:ext>
          </a:extLst>
        </xdr:cNvPr>
        <xdr:cNvSpPr/>
      </xdr:nvSpPr>
      <xdr:spPr>
        <a:xfrm>
          <a:off x="2202180" y="73814940"/>
          <a:ext cx="77114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a:t>
          </a:r>
        </a:p>
      </xdr:txBody>
    </xdr:sp>
    <xdr:clientData/>
  </xdr:twoCellAnchor>
  <xdr:twoCellAnchor>
    <xdr:from>
      <xdr:col>2</xdr:col>
      <xdr:colOff>198120</xdr:colOff>
      <xdr:row>96</xdr:row>
      <xdr:rowOff>45720</xdr:rowOff>
    </xdr:from>
    <xdr:to>
      <xdr:col>3</xdr:col>
      <xdr:colOff>1524000</xdr:colOff>
      <xdr:row>96</xdr:row>
      <xdr:rowOff>365760</xdr:rowOff>
    </xdr:to>
    <xdr:sp macro="" textlink="">
      <xdr:nvSpPr>
        <xdr:cNvPr id="1042" name="Stačiakampis: suapvalinti kampai 1041">
          <a:extLst>
            <a:ext uri="{FF2B5EF4-FFF2-40B4-BE49-F238E27FC236}">
              <a16:creationId xmlns:a16="http://schemas.microsoft.com/office/drawing/2014/main" id="{702EFC26-7720-41A3-8F30-CAD66628658C}"/>
            </a:ext>
          </a:extLst>
        </xdr:cNvPr>
        <xdr:cNvSpPr/>
      </xdr:nvSpPr>
      <xdr:spPr>
        <a:xfrm>
          <a:off x="4511040" y="72786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13 Švietimo ir ugdymo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96</xdr:row>
      <xdr:rowOff>1676400</xdr:rowOff>
    </xdr:from>
    <xdr:to>
      <xdr:col>5</xdr:col>
      <xdr:colOff>251460</xdr:colOff>
      <xdr:row>96</xdr:row>
      <xdr:rowOff>2179320</xdr:rowOff>
    </xdr:to>
    <xdr:sp macro="" textlink="">
      <xdr:nvSpPr>
        <xdr:cNvPr id="1043" name="Stačiakampis: suapvalinti kampai 1042">
          <a:extLst>
            <a:ext uri="{FF2B5EF4-FFF2-40B4-BE49-F238E27FC236}">
              <a16:creationId xmlns:a16="http://schemas.microsoft.com/office/drawing/2014/main" id="{3968397E-D98C-4A47-B294-5FB6A3D915FC}"/>
            </a:ext>
          </a:extLst>
        </xdr:cNvPr>
        <xdr:cNvSpPr/>
      </xdr:nvSpPr>
      <xdr:spPr>
        <a:xfrm>
          <a:off x="2209800" y="654634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STEAM srities dalykų programų įgyvendinimą ir plėtrą</a:t>
          </a:r>
        </a:p>
      </xdr:txBody>
    </xdr:sp>
    <xdr:clientData/>
  </xdr:twoCellAnchor>
  <xdr:twoCellAnchor>
    <xdr:from>
      <xdr:col>1</xdr:col>
      <xdr:colOff>133350</xdr:colOff>
      <xdr:row>96</xdr:row>
      <xdr:rowOff>2270759</xdr:rowOff>
    </xdr:from>
    <xdr:to>
      <xdr:col>5</xdr:col>
      <xdr:colOff>1104899</xdr:colOff>
      <xdr:row>96</xdr:row>
      <xdr:rowOff>2962275</xdr:rowOff>
    </xdr:to>
    <xdr:sp macro="" textlink="">
      <xdr:nvSpPr>
        <xdr:cNvPr id="1044" name="Stačiakampis: suapvalinti kampai 1043">
          <a:extLst>
            <a:ext uri="{FF2B5EF4-FFF2-40B4-BE49-F238E27FC236}">
              <a16:creationId xmlns:a16="http://schemas.microsoft.com/office/drawing/2014/main" id="{13776669-060E-4612-971D-CAE871337188}"/>
            </a:ext>
          </a:extLst>
        </xdr:cNvPr>
        <xdr:cNvSpPr/>
      </xdr:nvSpPr>
      <xdr:spPr>
        <a:xfrm>
          <a:off x="1419225" y="75489434"/>
          <a:ext cx="9086849" cy="691516"/>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853440</xdr:colOff>
      <xdr:row>100</xdr:row>
      <xdr:rowOff>495300</xdr:rowOff>
    </xdr:from>
    <xdr:to>
      <xdr:col>5</xdr:col>
      <xdr:colOff>220980</xdr:colOff>
      <xdr:row>100</xdr:row>
      <xdr:rowOff>990600</xdr:rowOff>
    </xdr:to>
    <xdr:sp macro="" textlink="">
      <xdr:nvSpPr>
        <xdr:cNvPr id="1050" name="Stačiakampis: suapvalinti kampai 1049">
          <a:extLst>
            <a:ext uri="{FF2B5EF4-FFF2-40B4-BE49-F238E27FC236}">
              <a16:creationId xmlns:a16="http://schemas.microsoft.com/office/drawing/2014/main" id="{54B27C42-80CC-43CC-B8D8-13615A6CBBD4}"/>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Įgyvendinti jaunimo politiką</a:t>
          </a:r>
        </a:p>
      </xdr:txBody>
    </xdr:sp>
    <xdr:clientData/>
  </xdr:twoCellAnchor>
  <xdr:twoCellAnchor>
    <xdr:from>
      <xdr:col>1</xdr:col>
      <xdr:colOff>361950</xdr:colOff>
      <xdr:row>100</xdr:row>
      <xdr:rowOff>1089659</xdr:rowOff>
    </xdr:from>
    <xdr:to>
      <xdr:col>5</xdr:col>
      <xdr:colOff>754380</xdr:colOff>
      <xdr:row>100</xdr:row>
      <xdr:rowOff>1781174</xdr:rowOff>
    </xdr:to>
    <xdr:sp macro="" textlink="">
      <xdr:nvSpPr>
        <xdr:cNvPr id="1051" name="Stačiakampis: suapvalinti kampai 1050">
          <a:extLst>
            <a:ext uri="{FF2B5EF4-FFF2-40B4-BE49-F238E27FC236}">
              <a16:creationId xmlns:a16="http://schemas.microsoft.com/office/drawing/2014/main" id="{1CD9373E-E078-4345-AEFA-246E2296BE5A}"/>
            </a:ext>
          </a:extLst>
        </xdr:cNvPr>
        <xdr:cNvSpPr/>
      </xdr:nvSpPr>
      <xdr:spPr>
        <a:xfrm>
          <a:off x="1647825" y="79508984"/>
          <a:ext cx="8507730" cy="691515"/>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Išplėtoti NVO ir bendruomeninių organizacijų veiklą bei paskatinti jų iniciatyvas, gyventojų bendruomeniškumą ir pilietiškumą</a:t>
          </a:r>
        </a:p>
      </xdr:txBody>
    </xdr:sp>
    <xdr:clientData/>
  </xdr:twoCellAnchor>
  <xdr:twoCellAnchor>
    <xdr:from>
      <xdr:col>1</xdr:col>
      <xdr:colOff>2484120</xdr:colOff>
      <xdr:row>100</xdr:row>
      <xdr:rowOff>45720</xdr:rowOff>
    </xdr:from>
    <xdr:to>
      <xdr:col>4</xdr:col>
      <xdr:colOff>792480</xdr:colOff>
      <xdr:row>100</xdr:row>
      <xdr:rowOff>365760</xdr:rowOff>
    </xdr:to>
    <xdr:sp macro="" textlink="">
      <xdr:nvSpPr>
        <xdr:cNvPr id="1052" name="Stačiakampis: suapvalinti kampai 1051">
          <a:extLst>
            <a:ext uri="{FF2B5EF4-FFF2-40B4-BE49-F238E27FC236}">
              <a16:creationId xmlns:a16="http://schemas.microsoft.com/office/drawing/2014/main" id="{EC3997DF-59AA-49C3-9690-650C01F800C6}"/>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14 Visuomenės iniciatyvų skatinimo ir saugumo užtikrinimo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327660</xdr:colOff>
      <xdr:row>100</xdr:row>
      <xdr:rowOff>1895475</xdr:rowOff>
    </xdr:from>
    <xdr:to>
      <xdr:col>5</xdr:col>
      <xdr:colOff>929640</xdr:colOff>
      <xdr:row>100</xdr:row>
      <xdr:rowOff>2825115</xdr:rowOff>
    </xdr:to>
    <xdr:sp macro="" textlink="">
      <xdr:nvSpPr>
        <xdr:cNvPr id="1053" name="Stačiakampis: suapvalinti kampai 1052">
          <a:extLst>
            <a:ext uri="{FF2B5EF4-FFF2-40B4-BE49-F238E27FC236}">
              <a16:creationId xmlns:a16="http://schemas.microsoft.com/office/drawing/2014/main" id="{7B45F87E-3D18-49BF-AFC5-2CEAF089FD3F}"/>
            </a:ext>
          </a:extLst>
        </xdr:cNvPr>
        <xdr:cNvSpPr/>
      </xdr:nvSpPr>
      <xdr:spPr>
        <a:xfrm>
          <a:off x="1613535" y="80314800"/>
          <a:ext cx="8717280" cy="929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a:t>
          </a:r>
        </a:p>
      </xdr:txBody>
    </xdr:sp>
    <xdr:clientData/>
  </xdr:twoCellAnchor>
  <xdr:twoCellAnchor>
    <xdr:from>
      <xdr:col>1</xdr:col>
      <xdr:colOff>853440</xdr:colOff>
      <xdr:row>104</xdr:row>
      <xdr:rowOff>495300</xdr:rowOff>
    </xdr:from>
    <xdr:to>
      <xdr:col>5</xdr:col>
      <xdr:colOff>220980</xdr:colOff>
      <xdr:row>104</xdr:row>
      <xdr:rowOff>990600</xdr:rowOff>
    </xdr:to>
    <xdr:sp macro="" textlink="">
      <xdr:nvSpPr>
        <xdr:cNvPr id="1060" name="Stačiakampis: suapvalinti kampai 1059">
          <a:extLst>
            <a:ext uri="{FF2B5EF4-FFF2-40B4-BE49-F238E27FC236}">
              <a16:creationId xmlns:a16="http://schemas.microsoft.com/office/drawing/2014/main" id="{E24CD1EF-6CD5-4BA8-95F5-BA1780FE3393}"/>
            </a:ext>
          </a:extLst>
        </xdr:cNvPr>
        <xdr:cNvSpPr/>
      </xdr:nvSpPr>
      <xdr:spPr>
        <a:xfrm>
          <a:off x="2179320" y="782269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socialinę paramą bendruomenėje</a:t>
          </a:r>
        </a:p>
      </xdr:txBody>
    </xdr:sp>
    <xdr:clientData/>
  </xdr:twoCellAnchor>
  <xdr:twoCellAnchor>
    <xdr:from>
      <xdr:col>1</xdr:col>
      <xdr:colOff>876300</xdr:colOff>
      <xdr:row>104</xdr:row>
      <xdr:rowOff>1066800</xdr:rowOff>
    </xdr:from>
    <xdr:to>
      <xdr:col>5</xdr:col>
      <xdr:colOff>220980</xdr:colOff>
      <xdr:row>104</xdr:row>
      <xdr:rowOff>1592580</xdr:rowOff>
    </xdr:to>
    <xdr:sp macro="" textlink="">
      <xdr:nvSpPr>
        <xdr:cNvPr id="1061" name="Stačiakampis: suapvalinti kampai 1060">
          <a:extLst>
            <a:ext uri="{FF2B5EF4-FFF2-40B4-BE49-F238E27FC236}">
              <a16:creationId xmlns:a16="http://schemas.microsoft.com/office/drawing/2014/main" id="{56890561-0135-4D10-9F06-8F277784C24A}"/>
            </a:ext>
          </a:extLst>
        </xdr:cNvPr>
        <xdr:cNvSpPr/>
      </xdr:nvSpPr>
      <xdr:spPr>
        <a:xfrm>
          <a:off x="2202180" y="85397340"/>
          <a:ext cx="768858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Vystyti socialinės paramos individualizuoto kompleksiškumo teikimo modelį</a:t>
          </a:r>
        </a:p>
      </xdr:txBody>
    </xdr:sp>
    <xdr:clientData/>
  </xdr:twoCellAnchor>
  <xdr:twoCellAnchor>
    <xdr:from>
      <xdr:col>1</xdr:col>
      <xdr:colOff>2484120</xdr:colOff>
      <xdr:row>104</xdr:row>
      <xdr:rowOff>45720</xdr:rowOff>
    </xdr:from>
    <xdr:to>
      <xdr:col>4</xdr:col>
      <xdr:colOff>792480</xdr:colOff>
      <xdr:row>104</xdr:row>
      <xdr:rowOff>365760</xdr:rowOff>
    </xdr:to>
    <xdr:sp macro="" textlink="">
      <xdr:nvSpPr>
        <xdr:cNvPr id="1062" name="Stačiakampis: suapvalinti kampai 1061">
          <a:extLst>
            <a:ext uri="{FF2B5EF4-FFF2-40B4-BE49-F238E27FC236}">
              <a16:creationId xmlns:a16="http://schemas.microsoft.com/office/drawing/2014/main" id="{1D70C310-DECF-4305-965D-1545A07A92E9}"/>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15 Socialinės paramos įgyvendinimo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108</xdr:row>
      <xdr:rowOff>495300</xdr:rowOff>
    </xdr:from>
    <xdr:to>
      <xdr:col>5</xdr:col>
      <xdr:colOff>220980</xdr:colOff>
      <xdr:row>108</xdr:row>
      <xdr:rowOff>990600</xdr:rowOff>
    </xdr:to>
    <xdr:sp macro="" textlink="">
      <xdr:nvSpPr>
        <xdr:cNvPr id="1064" name="Stačiakampis: suapvalinti kampai 1063">
          <a:extLst>
            <a:ext uri="{FF2B5EF4-FFF2-40B4-BE49-F238E27FC236}">
              <a16:creationId xmlns:a16="http://schemas.microsoft.com/office/drawing/2014/main" id="{8B059620-EE10-4266-BCAC-E82DDBC80CA7}"/>
            </a:ext>
          </a:extLst>
        </xdr:cNvPr>
        <xdr:cNvSpPr/>
      </xdr:nvSpPr>
      <xdr:spPr>
        <a:xfrm>
          <a:off x="2179320" y="848258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2484120</xdr:colOff>
      <xdr:row>108</xdr:row>
      <xdr:rowOff>45720</xdr:rowOff>
    </xdr:from>
    <xdr:to>
      <xdr:col>4</xdr:col>
      <xdr:colOff>792480</xdr:colOff>
      <xdr:row>108</xdr:row>
      <xdr:rowOff>365760</xdr:rowOff>
    </xdr:to>
    <xdr:sp macro="" textlink="">
      <xdr:nvSpPr>
        <xdr:cNvPr id="1066" name="Stačiakampis: suapvalinti kampai 1065">
          <a:extLst>
            <a:ext uri="{FF2B5EF4-FFF2-40B4-BE49-F238E27FC236}">
              <a16:creationId xmlns:a16="http://schemas.microsoft.com/office/drawing/2014/main" id="{708755D7-B3BC-4A12-9173-4E59B85A6180}"/>
            </a:ext>
          </a:extLst>
        </xdr:cNvPr>
        <xdr:cNvSpPr/>
      </xdr:nvSpPr>
      <xdr:spPr>
        <a:xfrm>
          <a:off x="3810000" y="8437626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16 Visuomenės sveikatos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0</xdr:colOff>
      <xdr:row>6</xdr:row>
      <xdr:rowOff>0</xdr:rowOff>
    </xdr:from>
    <xdr:to>
      <xdr:col>7</xdr:col>
      <xdr:colOff>449580</xdr:colOff>
      <xdr:row>20</xdr:row>
      <xdr:rowOff>99060</xdr:rowOff>
    </xdr:to>
    <xdr:graphicFrame macro="">
      <xdr:nvGraphicFramePr>
        <xdr:cNvPr id="6" name="Diagrama 5">
          <a:extLst>
            <a:ext uri="{FF2B5EF4-FFF2-40B4-BE49-F238E27FC236}">
              <a16:creationId xmlns:a16="http://schemas.microsoft.com/office/drawing/2014/main" id="{C56A17D1-80AA-4FBB-92B0-9F62E6DFE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ta1\Documents\A%20Kopijos\Programos%202025-2027\1%20grafikas.xlsx" TargetMode="External"/><Relationship Id="rId1" Type="http://schemas.openxmlformats.org/officeDocument/2006/relationships/externalLinkPath" Target="https://dvs.panevezys.lt/avilys/ofiles/default/af7e0f81-aec3-4f68-949f-eda41d4ef3e8/1%20grafik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pas1"/>
    </sheetNames>
    <sheetDataSet>
      <sheetData sheetId="0">
        <row r="1">
          <cell r="B1">
            <v>2025</v>
          </cell>
        </row>
        <row r="2">
          <cell r="A2" t="str">
            <v>01 Programa</v>
          </cell>
          <cell r="B2">
            <v>13992.1</v>
          </cell>
        </row>
        <row r="3">
          <cell r="A3" t="str">
            <v>02 Programa</v>
          </cell>
          <cell r="B3">
            <v>37149.300000000003</v>
          </cell>
        </row>
        <row r="4">
          <cell r="A4" t="str">
            <v>03 Programa</v>
          </cell>
          <cell r="B4">
            <v>803.6</v>
          </cell>
        </row>
        <row r="5">
          <cell r="A5" t="str">
            <v>04 Programa</v>
          </cell>
          <cell r="B5">
            <v>452.3</v>
          </cell>
        </row>
        <row r="6">
          <cell r="A6" t="str">
            <v>05 Programa</v>
          </cell>
          <cell r="B6">
            <v>3577</v>
          </cell>
        </row>
        <row r="7">
          <cell r="A7" t="str">
            <v>06 Programa</v>
          </cell>
          <cell r="B7">
            <v>4340</v>
          </cell>
        </row>
        <row r="8">
          <cell r="A8" t="str">
            <v>08 Programa</v>
          </cell>
          <cell r="B8">
            <v>389</v>
          </cell>
        </row>
        <row r="9">
          <cell r="A9" t="str">
            <v>09 Programa</v>
          </cell>
          <cell r="B9">
            <v>360.8</v>
          </cell>
        </row>
        <row r="10">
          <cell r="A10" t="str">
            <v>10 Programa</v>
          </cell>
          <cell r="B10">
            <v>20737.5</v>
          </cell>
        </row>
        <row r="11">
          <cell r="A11" t="str">
            <v>11 Programa</v>
          </cell>
          <cell r="B11">
            <v>10974.9</v>
          </cell>
        </row>
        <row r="12">
          <cell r="A12" t="str">
            <v>12 Programa</v>
          </cell>
          <cell r="B12">
            <v>3842.5</v>
          </cell>
        </row>
        <row r="13">
          <cell r="A13" t="str">
            <v>13 Programa</v>
          </cell>
          <cell r="B13">
            <v>92983.8</v>
          </cell>
        </row>
        <row r="14">
          <cell r="A14" t="str">
            <v>14 Programa</v>
          </cell>
          <cell r="B14">
            <v>247.2</v>
          </cell>
        </row>
        <row r="15">
          <cell r="A15" t="str">
            <v>15 Programa</v>
          </cell>
          <cell r="B15">
            <v>63081.9</v>
          </cell>
        </row>
        <row r="16">
          <cell r="A16" t="str">
            <v>16 Programa</v>
          </cell>
          <cell r="B16">
            <v>1244.4000000000001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
  <sheetViews>
    <sheetView topLeftCell="A16" zoomScaleNormal="100" workbookViewId="0">
      <selection activeCell="A18" sqref="A18:H18"/>
    </sheetView>
  </sheetViews>
  <sheetFormatPr defaultRowHeight="14.5" x14ac:dyDescent="0.35"/>
  <cols>
    <col min="1" max="1" width="19.54296875" customWidth="1"/>
    <col min="2" max="2" width="38.26953125" customWidth="1"/>
    <col min="3" max="3" width="24.26953125" customWidth="1"/>
    <col min="4" max="4" width="22.81640625" customWidth="1"/>
    <col min="5" max="5" width="26.453125" customWidth="1"/>
    <col min="6" max="6" width="14.81640625" customWidth="1"/>
    <col min="7" max="7" width="25.81640625" customWidth="1"/>
    <col min="8" max="8" width="22.81640625" customWidth="1"/>
  </cols>
  <sheetData>
    <row r="1" spans="1:14" ht="15" x14ac:dyDescent="0.35">
      <c r="A1" s="757"/>
      <c r="B1" s="757"/>
      <c r="C1" s="757"/>
      <c r="D1" s="757"/>
      <c r="E1" s="757"/>
      <c r="F1" s="757"/>
      <c r="G1" s="757"/>
      <c r="H1" s="757"/>
      <c r="I1" s="757"/>
      <c r="J1" s="757"/>
      <c r="K1" s="757"/>
      <c r="L1" s="757"/>
      <c r="M1" s="757"/>
      <c r="N1" s="757"/>
    </row>
    <row r="2" spans="1:14" ht="15.5" x14ac:dyDescent="0.35">
      <c r="A2" s="3"/>
      <c r="B2" s="3"/>
      <c r="C2" s="3"/>
      <c r="D2" s="3"/>
      <c r="E2" s="3"/>
      <c r="F2" s="3"/>
      <c r="G2" s="3" t="s">
        <v>0</v>
      </c>
      <c r="H2" s="3"/>
    </row>
    <row r="3" spans="1:14" ht="15.5" x14ac:dyDescent="0.35">
      <c r="A3" s="3"/>
      <c r="B3" s="3"/>
      <c r="C3" s="3"/>
      <c r="D3" s="3"/>
      <c r="E3" s="3"/>
      <c r="F3" s="3"/>
      <c r="G3" s="3" t="s">
        <v>642</v>
      </c>
      <c r="H3" s="3"/>
    </row>
    <row r="4" spans="1:14" ht="15.5" x14ac:dyDescent="0.35">
      <c r="A4" s="3"/>
      <c r="B4" s="3"/>
      <c r="C4" s="3"/>
      <c r="D4" s="3"/>
      <c r="E4" s="3"/>
      <c r="F4" s="3"/>
      <c r="G4" s="3" t="s">
        <v>1</v>
      </c>
      <c r="H4" s="3"/>
    </row>
    <row r="5" spans="1:14" ht="15" x14ac:dyDescent="0.35">
      <c r="A5" s="2"/>
    </row>
    <row r="6" spans="1:14" ht="15" x14ac:dyDescent="0.35">
      <c r="A6" s="757" t="s">
        <v>2</v>
      </c>
      <c r="B6" s="757"/>
      <c r="C6" s="757"/>
      <c r="D6" s="757"/>
      <c r="E6" s="757"/>
      <c r="F6" s="757"/>
      <c r="G6" s="757"/>
      <c r="H6" s="757"/>
    </row>
    <row r="7" spans="1:14" ht="15" x14ac:dyDescent="0.35">
      <c r="A7" s="757" t="s">
        <v>1558</v>
      </c>
      <c r="B7" s="757"/>
      <c r="C7" s="757"/>
      <c r="D7" s="757"/>
      <c r="E7" s="757"/>
      <c r="F7" s="757"/>
      <c r="G7" s="757"/>
      <c r="H7" s="757"/>
    </row>
    <row r="8" spans="1:14" ht="15.5" x14ac:dyDescent="0.35">
      <c r="A8" s="26"/>
    </row>
    <row r="9" spans="1:14" ht="15" x14ac:dyDescent="0.35">
      <c r="A9" s="758" t="s">
        <v>3</v>
      </c>
      <c r="B9" s="758"/>
      <c r="C9" s="758"/>
      <c r="D9" s="758"/>
      <c r="E9" s="758"/>
      <c r="F9" s="758"/>
      <c r="G9" s="758"/>
      <c r="H9" s="758"/>
      <c r="I9" s="25"/>
      <c r="J9" s="25"/>
      <c r="K9" s="25"/>
      <c r="L9" s="25"/>
      <c r="M9" s="25"/>
      <c r="N9" s="25"/>
    </row>
    <row r="10" spans="1:14" ht="15" x14ac:dyDescent="0.35">
      <c r="A10" s="758" t="s">
        <v>4</v>
      </c>
      <c r="B10" s="758"/>
      <c r="C10" s="758"/>
      <c r="D10" s="758"/>
      <c r="E10" s="758"/>
      <c r="F10" s="758"/>
      <c r="G10" s="758"/>
      <c r="H10" s="758"/>
      <c r="I10" s="25"/>
      <c r="J10" s="25"/>
      <c r="K10" s="25"/>
      <c r="L10" s="25"/>
      <c r="M10" s="25"/>
      <c r="N10" s="25"/>
    </row>
    <row r="11" spans="1:14" x14ac:dyDescent="0.35">
      <c r="A11" s="5"/>
    </row>
    <row r="12" spans="1:14" ht="128.5" customHeight="1" x14ac:dyDescent="0.35">
      <c r="A12" s="755" t="s">
        <v>1559</v>
      </c>
      <c r="B12" s="756"/>
      <c r="C12" s="756"/>
      <c r="D12" s="756"/>
      <c r="E12" s="756"/>
      <c r="F12" s="756"/>
      <c r="G12" s="756"/>
      <c r="H12" s="756"/>
    </row>
    <row r="13" spans="1:14" ht="15.5" x14ac:dyDescent="0.35">
      <c r="A13" s="3"/>
    </row>
    <row r="14" spans="1:14" ht="175.15" customHeight="1" x14ac:dyDescent="0.35">
      <c r="A14" s="753" t="s">
        <v>1560</v>
      </c>
      <c r="B14" s="754"/>
      <c r="C14" s="754"/>
      <c r="D14" s="754"/>
      <c r="E14" s="754"/>
      <c r="F14" s="754"/>
      <c r="G14" s="754"/>
      <c r="H14" s="754"/>
    </row>
    <row r="16" spans="1:14" ht="161.5" customHeight="1" x14ac:dyDescent="0.35">
      <c r="A16" s="753" t="s">
        <v>646</v>
      </c>
      <c r="B16" s="753"/>
      <c r="C16" s="753"/>
      <c r="D16" s="753"/>
      <c r="E16" s="753"/>
      <c r="F16" s="753"/>
      <c r="G16" s="753"/>
      <c r="H16" s="753"/>
    </row>
    <row r="18" spans="1:8" ht="104.5" customHeight="1" x14ac:dyDescent="0.35">
      <c r="A18" s="753" t="s">
        <v>647</v>
      </c>
      <c r="B18" s="753"/>
      <c r="C18" s="753"/>
      <c r="D18" s="753"/>
      <c r="E18" s="753"/>
      <c r="F18" s="753"/>
      <c r="G18" s="753"/>
      <c r="H18" s="753"/>
    </row>
  </sheetData>
  <mergeCells count="9">
    <mergeCell ref="A14:H14"/>
    <mergeCell ref="A16:H16"/>
    <mergeCell ref="A18:H18"/>
    <mergeCell ref="A12:H12"/>
    <mergeCell ref="A1:N1"/>
    <mergeCell ref="A6:H6"/>
    <mergeCell ref="A7:H7"/>
    <mergeCell ref="A10:H10"/>
    <mergeCell ref="A9:H9"/>
  </mergeCells>
  <pageMargins left="0.7" right="0.7" top="0.75" bottom="0.75" header="0.3" footer="0.3"/>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election activeCell="B27" sqref="B27"/>
    </sheetView>
  </sheetViews>
  <sheetFormatPr defaultRowHeight="14.5" x14ac:dyDescent="0.35"/>
  <cols>
    <col min="1" max="1" width="10.7265625" customWidth="1"/>
    <col min="2" max="2" width="53.26953125" customWidth="1"/>
  </cols>
  <sheetData>
    <row r="1" spans="1:2" ht="33" customHeight="1" thickBot="1" x14ac:dyDescent="0.4">
      <c r="B1" s="743" t="s">
        <v>757</v>
      </c>
    </row>
    <row r="2" spans="1:2" ht="30.5" thickBot="1" x14ac:dyDescent="0.4">
      <c r="A2" s="194" t="s">
        <v>758</v>
      </c>
      <c r="B2" s="195" t="s">
        <v>759</v>
      </c>
    </row>
    <row r="3" spans="1:2" ht="15.5" x14ac:dyDescent="0.35">
      <c r="A3" s="196">
        <v>0</v>
      </c>
      <c r="B3" s="197" t="s">
        <v>760</v>
      </c>
    </row>
    <row r="4" spans="1:2" ht="15.5" x14ac:dyDescent="0.35">
      <c r="A4" s="198">
        <v>1</v>
      </c>
      <c r="B4" s="199" t="s">
        <v>761</v>
      </c>
    </row>
    <row r="5" spans="1:2" ht="15.5" x14ac:dyDescent="0.35">
      <c r="A5" s="198">
        <v>2</v>
      </c>
      <c r="B5" s="199" t="s">
        <v>762</v>
      </c>
    </row>
    <row r="6" spans="1:2" ht="15.5" x14ac:dyDescent="0.35">
      <c r="A6" s="198">
        <v>3</v>
      </c>
      <c r="B6" s="199" t="s">
        <v>763</v>
      </c>
    </row>
    <row r="7" spans="1:2" ht="15.5" x14ac:dyDescent="0.35">
      <c r="A7" s="198">
        <v>4</v>
      </c>
      <c r="B7" s="199" t="s">
        <v>764</v>
      </c>
    </row>
    <row r="8" spans="1:2" ht="15.5" x14ac:dyDescent="0.35">
      <c r="A8" s="198">
        <v>5</v>
      </c>
      <c r="B8" s="199" t="s">
        <v>765</v>
      </c>
    </row>
    <row r="9" spans="1:2" ht="15.5" x14ac:dyDescent="0.35">
      <c r="A9" s="198">
        <v>6</v>
      </c>
      <c r="B9" s="199" t="s">
        <v>766</v>
      </c>
    </row>
    <row r="10" spans="1:2" ht="15.5" x14ac:dyDescent="0.35">
      <c r="A10" s="198">
        <v>7</v>
      </c>
      <c r="B10" s="199" t="s">
        <v>767</v>
      </c>
    </row>
    <row r="11" spans="1:2" ht="15.5" x14ac:dyDescent="0.35">
      <c r="A11" s="198">
        <v>8</v>
      </c>
      <c r="B11" s="199" t="s">
        <v>768</v>
      </c>
    </row>
    <row r="12" spans="1:2" ht="15.5" x14ac:dyDescent="0.35">
      <c r="A12" s="198">
        <v>9</v>
      </c>
      <c r="B12" s="199" t="s">
        <v>769</v>
      </c>
    </row>
    <row r="13" spans="1:2" ht="15.5" x14ac:dyDescent="0.35">
      <c r="A13" s="198">
        <v>10</v>
      </c>
      <c r="B13" s="199" t="s">
        <v>770</v>
      </c>
    </row>
    <row r="14" spans="1:2" ht="15.5" x14ac:dyDescent="0.35">
      <c r="A14" s="198">
        <v>11</v>
      </c>
      <c r="B14" s="199" t="s">
        <v>771</v>
      </c>
    </row>
    <row r="15" spans="1:2" ht="15.5" x14ac:dyDescent="0.35">
      <c r="A15" s="198">
        <v>12</v>
      </c>
      <c r="B15" s="199" t="s">
        <v>772</v>
      </c>
    </row>
    <row r="16" spans="1:2" ht="15.5" x14ac:dyDescent="0.35">
      <c r="A16" s="198">
        <v>13</v>
      </c>
      <c r="B16" s="199" t="s">
        <v>773</v>
      </c>
    </row>
    <row r="17" spans="1:2" ht="15.5" x14ac:dyDescent="0.35">
      <c r="A17" s="198">
        <v>14</v>
      </c>
      <c r="B17" s="199" t="s">
        <v>774</v>
      </c>
    </row>
    <row r="18" spans="1:2" ht="15.5" x14ac:dyDescent="0.35">
      <c r="A18" s="198">
        <v>15</v>
      </c>
      <c r="B18" s="199" t="s">
        <v>775</v>
      </c>
    </row>
    <row r="19" spans="1:2" ht="15.5" x14ac:dyDescent="0.35">
      <c r="A19" s="198">
        <v>16</v>
      </c>
      <c r="B19" s="199" t="s">
        <v>1572</v>
      </c>
    </row>
    <row r="20" spans="1:2" ht="15.5" x14ac:dyDescent="0.35">
      <c r="A20" s="198">
        <v>17</v>
      </c>
      <c r="B20" s="199" t="s">
        <v>776</v>
      </c>
    </row>
    <row r="21" spans="1:2" ht="15.5" x14ac:dyDescent="0.35">
      <c r="A21" s="198">
        <v>18</v>
      </c>
      <c r="B21" s="199" t="s">
        <v>777</v>
      </c>
    </row>
    <row r="22" spans="1:2" ht="15.5" x14ac:dyDescent="0.35">
      <c r="A22" s="198">
        <v>19</v>
      </c>
      <c r="B22" s="199" t="s">
        <v>1388</v>
      </c>
    </row>
    <row r="23" spans="1:2" ht="16" thickBot="1" x14ac:dyDescent="0.4">
      <c r="A23" s="200">
        <v>20</v>
      </c>
      <c r="B23" s="201" t="s">
        <v>1389</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6"/>
  <sheetViews>
    <sheetView tabSelected="1" topLeftCell="A8" workbookViewId="0">
      <selection activeCell="A9" sqref="A9:H9"/>
    </sheetView>
  </sheetViews>
  <sheetFormatPr defaultRowHeight="14.5" x14ac:dyDescent="0.35"/>
  <cols>
    <col min="1" max="1" width="28.1796875" customWidth="1"/>
    <col min="2" max="2" width="24.1796875" customWidth="1"/>
    <col min="3" max="3" width="21.1796875" customWidth="1"/>
    <col min="4" max="4" width="15.54296875" customWidth="1"/>
    <col min="5" max="5" width="13" customWidth="1"/>
    <col min="6" max="6" width="15.54296875" customWidth="1"/>
    <col min="7" max="7" width="12.81640625" customWidth="1"/>
    <col min="8" max="8" width="24" customWidth="1"/>
  </cols>
  <sheetData>
    <row r="2" spans="1:8" ht="15" x14ac:dyDescent="0.35">
      <c r="A2" s="758" t="s">
        <v>5</v>
      </c>
      <c r="B2" s="758"/>
      <c r="C2" s="758"/>
      <c r="D2" s="758"/>
      <c r="E2" s="758"/>
      <c r="F2" s="758"/>
      <c r="G2" s="758"/>
      <c r="H2" s="758"/>
    </row>
    <row r="3" spans="1:8" ht="15" x14ac:dyDescent="0.35">
      <c r="A3" s="762" t="s">
        <v>1561</v>
      </c>
      <c r="B3" s="762"/>
      <c r="C3" s="762"/>
      <c r="D3" s="762"/>
      <c r="E3" s="762"/>
      <c r="F3" s="762"/>
      <c r="G3" s="762"/>
      <c r="H3" s="762"/>
    </row>
    <row r="4" spans="1:8" ht="15" x14ac:dyDescent="0.35">
      <c r="A4" s="132"/>
      <c r="B4" s="132"/>
      <c r="C4" s="132"/>
      <c r="D4" s="132"/>
      <c r="E4" s="132"/>
      <c r="F4" s="132"/>
      <c r="G4" s="132"/>
      <c r="H4" s="132"/>
    </row>
    <row r="5" spans="1:8" ht="320.5" customHeight="1" x14ac:dyDescent="0.35">
      <c r="A5" s="763" t="s">
        <v>643</v>
      </c>
      <c r="B5" s="754"/>
      <c r="C5" s="754"/>
      <c r="D5" s="754"/>
      <c r="E5" s="754"/>
      <c r="F5" s="754"/>
      <c r="G5" s="754"/>
      <c r="H5" s="754"/>
    </row>
    <row r="7" spans="1:8" ht="225" customHeight="1" x14ac:dyDescent="0.35">
      <c r="A7" s="753" t="s">
        <v>644</v>
      </c>
      <c r="B7" s="753"/>
      <c r="C7" s="753"/>
      <c r="D7" s="753"/>
      <c r="E7" s="753"/>
      <c r="F7" s="753"/>
      <c r="G7" s="753"/>
      <c r="H7" s="753"/>
    </row>
    <row r="9" spans="1:8" ht="220.15" customHeight="1" x14ac:dyDescent="0.35">
      <c r="A9" s="759" t="s">
        <v>645</v>
      </c>
      <c r="B9" s="760"/>
      <c r="C9" s="760"/>
      <c r="D9" s="760"/>
      <c r="E9" s="760"/>
      <c r="F9" s="760"/>
      <c r="G9" s="760"/>
      <c r="H9" s="760"/>
    </row>
    <row r="11" spans="1:8" ht="15.5" x14ac:dyDescent="0.35">
      <c r="A11" s="761" t="s">
        <v>1665</v>
      </c>
      <c r="B11" s="761"/>
      <c r="C11" s="761"/>
      <c r="D11" s="761"/>
      <c r="E11" s="761"/>
      <c r="F11" s="761"/>
      <c r="G11" s="761"/>
      <c r="H11" s="761"/>
    </row>
    <row r="12" spans="1:8" ht="15.75" customHeight="1" x14ac:dyDescent="0.35">
      <c r="A12" s="3" t="s">
        <v>1664</v>
      </c>
    </row>
    <row r="13" spans="1:8" ht="15.75" customHeight="1" x14ac:dyDescent="0.35">
      <c r="A13" s="3" t="s">
        <v>1663</v>
      </c>
    </row>
    <row r="14" spans="1:8" ht="15.75" customHeight="1" x14ac:dyDescent="0.35">
      <c r="A14" s="3" t="s">
        <v>1662</v>
      </c>
    </row>
    <row r="15" spans="1:8" ht="15.75" customHeight="1" x14ac:dyDescent="0.35">
      <c r="A15" s="3" t="s">
        <v>1666</v>
      </c>
    </row>
    <row r="16" spans="1:8" ht="15.75" customHeight="1" x14ac:dyDescent="0.35">
      <c r="A16" s="3" t="s">
        <v>1701</v>
      </c>
    </row>
  </sheetData>
  <mergeCells count="6">
    <mergeCell ref="A9:H9"/>
    <mergeCell ref="A11:H11"/>
    <mergeCell ref="A2:H2"/>
    <mergeCell ref="A3:H3"/>
    <mergeCell ref="A5:H5"/>
    <mergeCell ref="A7:H7"/>
  </mergeCells>
  <pageMargins left="0.98425196850393704" right="0.98425196850393704" top="0.98425196850393704" bottom="0.98425196850393704" header="0.51181102362204722" footer="0.51181102362204722"/>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
  <sheetViews>
    <sheetView workbookViewId="0">
      <selection activeCell="E9" sqref="E9"/>
    </sheetView>
  </sheetViews>
  <sheetFormatPr defaultRowHeight="14.5" x14ac:dyDescent="0.35"/>
  <cols>
    <col min="1" max="1" width="23.453125" customWidth="1"/>
    <col min="2" max="2" width="23" customWidth="1"/>
    <col min="3" max="3" width="15.81640625" customWidth="1"/>
    <col min="4" max="4" width="21.26953125" customWidth="1"/>
    <col min="5" max="5" width="20.54296875" customWidth="1"/>
    <col min="6" max="6" width="18" customWidth="1"/>
    <col min="7" max="7" width="17.7265625" customWidth="1"/>
  </cols>
  <sheetData>
    <row r="1" spans="1:8" ht="15" x14ac:dyDescent="0.35">
      <c r="A1" s="764" t="s">
        <v>8</v>
      </c>
      <c r="B1" s="764"/>
      <c r="C1" s="764"/>
      <c r="D1" s="764"/>
      <c r="E1" s="764"/>
      <c r="F1" s="764"/>
      <c r="G1" s="764"/>
      <c r="H1" s="764"/>
    </row>
    <row r="2" spans="1:8" ht="15" x14ac:dyDescent="0.35">
      <c r="A2" s="758" t="s">
        <v>9</v>
      </c>
      <c r="B2" s="758"/>
      <c r="C2" s="758"/>
      <c r="D2" s="758"/>
      <c r="E2" s="758"/>
      <c r="F2" s="758"/>
      <c r="G2" s="758"/>
      <c r="H2" s="758"/>
    </row>
    <row r="3" spans="1:8" x14ac:dyDescent="0.35">
      <c r="A3" s="6"/>
    </row>
    <row r="4" spans="1:8" ht="178.15" customHeight="1" x14ac:dyDescent="0.35">
      <c r="A4" s="765" t="s">
        <v>1573</v>
      </c>
      <c r="B4" s="765"/>
      <c r="C4" s="765"/>
      <c r="D4" s="765"/>
      <c r="E4" s="765"/>
      <c r="F4" s="765"/>
      <c r="G4" s="765"/>
      <c r="H4" s="765"/>
    </row>
    <row r="5" spans="1:8" x14ac:dyDescent="0.35">
      <c r="A5" s="27"/>
      <c r="B5" s="24"/>
      <c r="C5" s="24"/>
      <c r="D5" s="24"/>
      <c r="E5" s="24"/>
      <c r="F5" s="24"/>
      <c r="G5" s="24"/>
      <c r="H5" s="24"/>
    </row>
    <row r="6" spans="1:8" x14ac:dyDescent="0.35">
      <c r="A6" s="24"/>
      <c r="B6" s="24"/>
      <c r="C6" s="24"/>
      <c r="D6" s="24"/>
      <c r="E6" s="24"/>
      <c r="F6" s="24"/>
      <c r="G6" s="24"/>
      <c r="H6" s="24"/>
    </row>
    <row r="7" spans="1:8" x14ac:dyDescent="0.35">
      <c r="A7" s="24"/>
      <c r="B7" s="24"/>
      <c r="C7" s="24"/>
      <c r="D7" s="24"/>
      <c r="E7" s="24"/>
      <c r="F7" s="24"/>
      <c r="G7" s="24"/>
      <c r="H7" s="24"/>
    </row>
  </sheetData>
  <mergeCells count="3">
    <mergeCell ref="A1:H1"/>
    <mergeCell ref="A2:H2"/>
    <mergeCell ref="A4:H4"/>
  </mergeCells>
  <pageMargins left="0.7" right="0.7" top="0.75" bottom="0.75" header="0.3" footer="0.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110"/>
  <sheetViews>
    <sheetView topLeftCell="A105" workbookViewId="0">
      <selection activeCell="D110" sqref="D110"/>
    </sheetView>
  </sheetViews>
  <sheetFormatPr defaultRowHeight="14.5" x14ac:dyDescent="0.35"/>
  <cols>
    <col min="1" max="1" width="19.26953125" customWidth="1"/>
    <col min="2" max="2" width="43.54296875" customWidth="1"/>
    <col min="3" max="3" width="24.1796875" customWidth="1"/>
    <col min="4" max="4" width="28.81640625" customWidth="1"/>
    <col min="5" max="5" width="25.1796875" customWidth="1"/>
    <col min="6" max="6" width="23.1796875" customWidth="1"/>
  </cols>
  <sheetData>
    <row r="2" spans="1:8" ht="15.5" thickBot="1" x14ac:dyDescent="0.4">
      <c r="A2" s="758" t="s">
        <v>10</v>
      </c>
      <c r="B2" s="758"/>
      <c r="C2" s="758"/>
      <c r="D2" s="758"/>
      <c r="E2" s="758"/>
      <c r="F2" s="758"/>
      <c r="G2" s="758"/>
      <c r="H2" s="758"/>
    </row>
    <row r="3" spans="1:8" ht="15" x14ac:dyDescent="0.35">
      <c r="A3" s="758" t="s">
        <v>1374</v>
      </c>
      <c r="B3" s="758"/>
      <c r="C3" s="758"/>
      <c r="D3" s="758"/>
      <c r="E3" s="758"/>
      <c r="F3" s="758"/>
      <c r="G3" s="758"/>
      <c r="H3" s="758"/>
    </row>
    <row r="4" spans="1:8" x14ac:dyDescent="0.35">
      <c r="A4" s="6"/>
    </row>
    <row r="5" spans="1:8" ht="141.65" customHeight="1" x14ac:dyDescent="0.35">
      <c r="A5" s="765" t="s">
        <v>1557</v>
      </c>
      <c r="B5" s="769"/>
      <c r="C5" s="769"/>
      <c r="D5" s="769"/>
      <c r="E5" s="769"/>
      <c r="F5" s="769"/>
      <c r="G5" s="769"/>
      <c r="H5" s="769"/>
    </row>
    <row r="6" spans="1:8" ht="24" customHeight="1" x14ac:dyDescent="0.35">
      <c r="A6" s="765" t="s">
        <v>1548</v>
      </c>
      <c r="B6" s="768"/>
      <c r="C6" s="768"/>
      <c r="D6" s="768"/>
      <c r="E6" s="768"/>
      <c r="F6" s="768"/>
      <c r="G6" s="768"/>
      <c r="H6" s="768"/>
    </row>
    <row r="7" spans="1:8" ht="18.649999999999999" customHeight="1" x14ac:dyDescent="0.35">
      <c r="A7" s="140"/>
      <c r="B7" s="140"/>
      <c r="C7" s="140"/>
      <c r="D7" s="140"/>
      <c r="E7" s="140"/>
      <c r="F7" s="140"/>
      <c r="G7" s="140"/>
      <c r="H7" s="140"/>
    </row>
    <row r="8" spans="1:8" ht="18.649999999999999" customHeight="1" x14ac:dyDescent="0.35">
      <c r="A8" s="140"/>
      <c r="B8" s="140"/>
      <c r="C8" s="140"/>
      <c r="D8" s="140"/>
      <c r="E8" s="140"/>
      <c r="F8" s="140"/>
      <c r="G8" s="140"/>
      <c r="H8" s="140"/>
    </row>
    <row r="9" spans="1:8" ht="18.649999999999999" customHeight="1" x14ac:dyDescent="0.35">
      <c r="A9" s="140"/>
      <c r="B9" s="140"/>
      <c r="C9" s="140"/>
      <c r="D9" s="140"/>
      <c r="E9" s="140"/>
      <c r="F9" s="140"/>
      <c r="G9" s="140"/>
      <c r="H9" s="140"/>
    </row>
    <row r="10" spans="1:8" ht="18.649999999999999" customHeight="1" x14ac:dyDescent="0.35">
      <c r="A10" s="140"/>
      <c r="B10" s="140"/>
      <c r="C10" s="140"/>
      <c r="D10" s="140"/>
      <c r="E10" s="140"/>
      <c r="F10" s="140"/>
      <c r="G10" s="140"/>
      <c r="H10" s="140"/>
    </row>
    <row r="11" spans="1:8" ht="18.649999999999999" customHeight="1" x14ac:dyDescent="0.35">
      <c r="A11" s="140"/>
      <c r="B11" s="140"/>
      <c r="C11" s="140"/>
      <c r="D11" s="140"/>
      <c r="E11" s="140"/>
      <c r="F11" s="140"/>
      <c r="G11" s="140"/>
      <c r="H11" s="140"/>
    </row>
    <row r="12" spans="1:8" ht="18.649999999999999" customHeight="1" x14ac:dyDescent="0.35">
      <c r="A12" s="140"/>
      <c r="B12" s="140"/>
      <c r="C12" s="140"/>
      <c r="D12" s="140"/>
      <c r="E12" s="140"/>
      <c r="F12" s="140"/>
      <c r="G12" s="140"/>
      <c r="H12" s="140"/>
    </row>
    <row r="13" spans="1:8" ht="18.649999999999999" customHeight="1" x14ac:dyDescent="0.35">
      <c r="A13" s="140"/>
      <c r="B13" s="140"/>
      <c r="C13" s="140"/>
      <c r="D13" s="140"/>
      <c r="E13" s="140"/>
      <c r="F13" s="140"/>
      <c r="G13" s="140"/>
      <c r="H13" s="140"/>
    </row>
    <row r="14" spans="1:8" ht="18.649999999999999" customHeight="1" x14ac:dyDescent="0.35">
      <c r="A14" s="140"/>
      <c r="B14" s="140"/>
      <c r="C14" s="140"/>
      <c r="D14" s="140"/>
      <c r="E14" s="140"/>
      <c r="F14" s="140"/>
      <c r="G14" s="140"/>
      <c r="H14" s="140"/>
    </row>
    <row r="15" spans="1:8" ht="18.649999999999999" customHeight="1" x14ac:dyDescent="0.35">
      <c r="A15" s="140"/>
      <c r="B15" s="140"/>
      <c r="C15" s="140"/>
      <c r="D15" s="140"/>
      <c r="E15" s="140"/>
      <c r="F15" s="140"/>
      <c r="G15" s="140"/>
      <c r="H15" s="140"/>
    </row>
    <row r="16" spans="1:8" ht="18.649999999999999" customHeight="1" x14ac:dyDescent="0.35">
      <c r="A16" s="140"/>
      <c r="B16" s="140"/>
      <c r="C16" s="140"/>
      <c r="D16" s="140"/>
      <c r="E16" s="140"/>
      <c r="F16" s="140"/>
      <c r="G16" s="140"/>
      <c r="H16" s="140"/>
    </row>
    <row r="17" spans="1:8" ht="18.649999999999999" customHeight="1" x14ac:dyDescent="0.35">
      <c r="A17" s="139"/>
      <c r="B17" s="139"/>
      <c r="C17" s="139"/>
      <c r="D17" s="139"/>
      <c r="E17" s="139"/>
      <c r="F17" s="139"/>
      <c r="G17" s="139"/>
      <c r="H17" s="139"/>
    </row>
    <row r="18" spans="1:8" ht="18.649999999999999" customHeight="1" x14ac:dyDescent="0.35">
      <c r="A18" s="139"/>
      <c r="B18" s="139"/>
      <c r="C18" s="139"/>
      <c r="D18" s="139"/>
      <c r="E18" s="139"/>
      <c r="F18" s="139"/>
      <c r="G18" s="139"/>
      <c r="H18" s="139"/>
    </row>
    <row r="19" spans="1:8" ht="18.649999999999999" customHeight="1" x14ac:dyDescent="0.35">
      <c r="A19" s="139"/>
      <c r="B19" s="139"/>
      <c r="C19" s="139"/>
      <c r="D19" s="139"/>
      <c r="E19" s="139"/>
      <c r="F19" s="139"/>
      <c r="G19" s="139"/>
      <c r="H19" s="139"/>
    </row>
    <row r="20" spans="1:8" ht="18.649999999999999" customHeight="1" x14ac:dyDescent="0.35">
      <c r="A20" s="139"/>
      <c r="B20" s="139"/>
      <c r="C20" s="139"/>
      <c r="D20" s="139"/>
      <c r="E20" s="139"/>
      <c r="F20" s="139"/>
      <c r="G20" s="139"/>
      <c r="H20" s="139"/>
    </row>
    <row r="21" spans="1:8" ht="18.649999999999999" customHeight="1" x14ac:dyDescent="0.35">
      <c r="A21" s="139"/>
      <c r="B21" s="139"/>
      <c r="C21" s="139"/>
      <c r="D21" s="139"/>
      <c r="E21" s="139"/>
      <c r="F21" s="139"/>
      <c r="G21" s="139"/>
      <c r="H21" s="139"/>
    </row>
    <row r="22" spans="1:8" ht="238.15" customHeight="1" x14ac:dyDescent="0.35">
      <c r="A22" s="770" t="s">
        <v>1302</v>
      </c>
      <c r="B22" s="771"/>
      <c r="C22" s="771"/>
      <c r="D22" s="771"/>
      <c r="E22" s="771"/>
      <c r="F22" s="771"/>
      <c r="G22" s="771"/>
      <c r="H22" s="771"/>
    </row>
    <row r="23" spans="1:8" ht="20.5" customHeight="1" x14ac:dyDescent="0.35">
      <c r="A23" s="138"/>
      <c r="B23" s="133" t="s">
        <v>648</v>
      </c>
      <c r="C23" s="133"/>
      <c r="D23" s="133"/>
      <c r="E23" s="133"/>
      <c r="F23" s="133"/>
      <c r="G23" s="133"/>
      <c r="H23" s="133"/>
    </row>
    <row r="24" spans="1:8" ht="25.9" customHeight="1" x14ac:dyDescent="0.35">
      <c r="A24" s="138"/>
      <c r="B24" s="133"/>
      <c r="C24" s="133"/>
      <c r="D24" s="133"/>
      <c r="E24" s="133"/>
      <c r="F24" s="133"/>
      <c r="G24" s="133"/>
      <c r="H24" s="133"/>
    </row>
    <row r="25" spans="1:8" ht="137.5" customHeight="1" x14ac:dyDescent="0.35">
      <c r="A25" s="136"/>
      <c r="B25" s="133"/>
      <c r="C25" s="133"/>
      <c r="D25" s="133"/>
      <c r="E25" s="133"/>
      <c r="F25" s="133"/>
      <c r="G25" s="133"/>
      <c r="H25" s="133"/>
    </row>
    <row r="26" spans="1:8" ht="242.25" customHeight="1" x14ac:dyDescent="0.35">
      <c r="A26" s="767" t="s">
        <v>1562</v>
      </c>
      <c r="B26" s="753"/>
      <c r="C26" s="753"/>
      <c r="D26" s="753"/>
      <c r="E26" s="753"/>
      <c r="F26" s="753"/>
      <c r="G26" s="753"/>
      <c r="H26" s="753"/>
    </row>
    <row r="27" spans="1:8" ht="43.9" customHeight="1" x14ac:dyDescent="0.35">
      <c r="A27" s="137"/>
      <c r="B27" s="134"/>
      <c r="C27" s="134"/>
      <c r="D27" s="134"/>
      <c r="E27" s="134"/>
      <c r="F27" s="134"/>
      <c r="G27" s="134"/>
      <c r="H27" s="134"/>
    </row>
    <row r="28" spans="1:8" ht="51" customHeight="1" x14ac:dyDescent="0.35">
      <c r="A28" s="137"/>
      <c r="B28" s="134"/>
      <c r="C28" s="134"/>
      <c r="D28" s="134"/>
      <c r="E28" s="134"/>
      <c r="F28" s="134"/>
      <c r="G28" s="134"/>
      <c r="H28" s="134"/>
    </row>
    <row r="29" spans="1:8" ht="43.9" customHeight="1" x14ac:dyDescent="0.35">
      <c r="A29" s="137"/>
      <c r="B29" s="134"/>
      <c r="C29" s="134"/>
      <c r="D29" s="134"/>
      <c r="E29" s="134"/>
      <c r="F29" s="134"/>
      <c r="G29" s="134"/>
      <c r="H29" s="134"/>
    </row>
    <row r="30" spans="1:8" ht="43.9" customHeight="1" x14ac:dyDescent="0.35">
      <c r="A30" s="137"/>
      <c r="B30" s="134"/>
      <c r="C30" s="134"/>
      <c r="D30" s="134"/>
      <c r="E30" s="134"/>
      <c r="F30" s="134"/>
      <c r="G30" s="134"/>
      <c r="H30" s="134"/>
    </row>
    <row r="31" spans="1:8" ht="43.9" customHeight="1" x14ac:dyDescent="0.35">
      <c r="A31" s="137"/>
      <c r="B31" s="134"/>
      <c r="C31" s="134"/>
      <c r="D31" s="134"/>
      <c r="E31" s="134"/>
      <c r="F31" s="134"/>
      <c r="G31" s="134"/>
      <c r="H31" s="134"/>
    </row>
    <row r="32" spans="1:8" ht="43.9" customHeight="1" x14ac:dyDescent="0.35">
      <c r="A32" s="137"/>
      <c r="B32" s="134"/>
      <c r="C32" s="134"/>
      <c r="D32" s="134"/>
      <c r="E32" s="134"/>
      <c r="F32" s="134"/>
      <c r="G32" s="134"/>
      <c r="H32" s="134"/>
    </row>
    <row r="33" spans="1:8" ht="46.15" customHeight="1" x14ac:dyDescent="0.35">
      <c r="A33" s="137"/>
      <c r="B33" s="134"/>
      <c r="C33" s="134"/>
      <c r="D33" s="134"/>
      <c r="E33" s="134"/>
      <c r="F33" s="134"/>
      <c r="G33" s="134"/>
      <c r="H33" s="134"/>
    </row>
    <row r="34" spans="1:8" ht="43.9" customHeight="1" x14ac:dyDescent="0.35">
      <c r="A34" s="137"/>
      <c r="B34" s="134"/>
      <c r="C34" s="134"/>
      <c r="D34" s="134"/>
      <c r="E34" s="134"/>
      <c r="F34" s="134"/>
      <c r="G34" s="134"/>
      <c r="H34" s="134"/>
    </row>
    <row r="35" spans="1:8" ht="51.65" customHeight="1" x14ac:dyDescent="0.35">
      <c r="A35" s="137"/>
      <c r="B35" s="134"/>
      <c r="C35" s="134"/>
      <c r="D35" s="134"/>
      <c r="E35" s="134"/>
      <c r="F35" s="134"/>
      <c r="G35" s="134"/>
      <c r="H35" s="134"/>
    </row>
    <row r="36" spans="1:8" ht="46.9" customHeight="1" x14ac:dyDescent="0.35">
      <c r="A36" s="137"/>
      <c r="B36" s="134"/>
      <c r="C36" s="134"/>
      <c r="D36" s="134"/>
      <c r="E36" s="134"/>
      <c r="F36" s="134"/>
      <c r="G36" s="134"/>
      <c r="H36" s="134"/>
    </row>
    <row r="37" spans="1:8" ht="46.9" customHeight="1" x14ac:dyDescent="0.35">
      <c r="A37" s="137"/>
      <c r="B37" s="134"/>
      <c r="C37" s="134"/>
      <c r="D37" s="134"/>
      <c r="E37" s="134"/>
      <c r="F37" s="134"/>
      <c r="G37" s="134"/>
      <c r="H37" s="134"/>
    </row>
    <row r="38" spans="1:8" ht="49.15" customHeight="1" x14ac:dyDescent="0.35">
      <c r="A38" s="137"/>
      <c r="B38" s="134"/>
      <c r="C38" s="134"/>
      <c r="D38" s="134"/>
      <c r="E38" s="134"/>
      <c r="F38" s="134"/>
      <c r="G38" s="134"/>
      <c r="H38" s="134"/>
    </row>
    <row r="39" spans="1:8" ht="46.9" customHeight="1" x14ac:dyDescent="0.35">
      <c r="A39" s="137"/>
      <c r="B39" s="134"/>
      <c r="C39" s="134"/>
      <c r="D39" s="134"/>
      <c r="E39" s="134"/>
      <c r="F39" s="134"/>
      <c r="G39" s="134"/>
      <c r="H39" s="134"/>
    </row>
    <row r="40" spans="1:8" ht="47.5" customHeight="1" x14ac:dyDescent="0.35">
      <c r="A40" s="137"/>
      <c r="B40" s="134"/>
      <c r="C40" s="134"/>
      <c r="D40" s="134"/>
      <c r="E40" s="134"/>
      <c r="F40" s="134"/>
      <c r="G40" s="134"/>
      <c r="H40" s="134"/>
    </row>
    <row r="41" spans="1:8" ht="48.65" customHeight="1" x14ac:dyDescent="0.35">
      <c r="A41" s="137"/>
      <c r="B41" s="134"/>
      <c r="C41" s="134"/>
      <c r="D41" s="134"/>
      <c r="E41" s="134"/>
      <c r="F41" s="134"/>
      <c r="G41" s="134"/>
      <c r="H41" s="134"/>
    </row>
    <row r="42" spans="1:8" ht="47.5" customHeight="1" x14ac:dyDescent="0.35">
      <c r="A42" s="137"/>
      <c r="B42" s="134"/>
      <c r="C42" s="134"/>
      <c r="D42" s="134"/>
      <c r="E42" s="134"/>
      <c r="F42" s="134"/>
      <c r="G42" s="134"/>
      <c r="H42" s="134"/>
    </row>
    <row r="43" spans="1:8" ht="21.65" customHeight="1" x14ac:dyDescent="0.35">
      <c r="A43" s="137"/>
      <c r="B43" s="134"/>
      <c r="C43" s="134"/>
      <c r="D43" s="134"/>
      <c r="E43" s="134"/>
      <c r="F43" s="134"/>
      <c r="G43" s="134"/>
      <c r="H43" s="134"/>
    </row>
    <row r="44" spans="1:8" ht="178.9" customHeight="1" x14ac:dyDescent="0.35">
      <c r="A44" s="753" t="s">
        <v>1505</v>
      </c>
      <c r="B44" s="754"/>
      <c r="C44" s="754"/>
      <c r="D44" s="754"/>
      <c r="E44" s="754"/>
      <c r="F44" s="754"/>
      <c r="G44" s="754"/>
      <c r="H44" s="754"/>
    </row>
    <row r="45" spans="1:8" ht="15" customHeight="1" x14ac:dyDescent="0.35">
      <c r="A45" s="134"/>
      <c r="B45" s="135"/>
      <c r="C45" s="135"/>
      <c r="D45" s="135"/>
      <c r="E45" s="135"/>
      <c r="F45" s="135"/>
      <c r="G45" s="135"/>
      <c r="H45" s="135"/>
    </row>
    <row r="46" spans="1:8" ht="185.5" customHeight="1" x14ac:dyDescent="0.35">
      <c r="A46" s="134"/>
      <c r="B46" s="134"/>
      <c r="C46" s="134"/>
      <c r="D46" s="134"/>
      <c r="E46" s="134"/>
      <c r="F46" s="134"/>
      <c r="G46" s="135"/>
      <c r="H46" s="135"/>
    </row>
    <row r="47" spans="1:8" ht="15" customHeight="1" x14ac:dyDescent="0.35">
      <c r="A47" s="134"/>
      <c r="B47" s="135"/>
      <c r="C47" s="135"/>
      <c r="D47" s="135"/>
      <c r="E47" s="135"/>
      <c r="F47" s="135"/>
      <c r="G47" s="135"/>
      <c r="H47" s="135"/>
    </row>
    <row r="48" spans="1:8" ht="161.5" customHeight="1" x14ac:dyDescent="0.35">
      <c r="A48" s="767" t="s">
        <v>1303</v>
      </c>
      <c r="B48" s="754"/>
      <c r="C48" s="754"/>
      <c r="D48" s="754"/>
      <c r="E48" s="754"/>
      <c r="F48" s="754"/>
      <c r="G48" s="754"/>
      <c r="H48" s="754"/>
    </row>
    <row r="49" spans="1:8" ht="19.149999999999999" customHeight="1" x14ac:dyDescent="0.35">
      <c r="A49" s="137"/>
      <c r="B49" s="135"/>
      <c r="C49" s="135"/>
      <c r="D49" s="135"/>
      <c r="E49" s="135"/>
      <c r="F49" s="135"/>
      <c r="G49" s="135"/>
      <c r="H49" s="135"/>
    </row>
    <row r="50" spans="1:8" ht="137.5" customHeight="1" x14ac:dyDescent="0.35">
      <c r="A50" s="134"/>
      <c r="B50" s="134"/>
      <c r="C50" s="134"/>
      <c r="D50" s="134"/>
      <c r="E50" s="134"/>
      <c r="F50" s="134"/>
      <c r="G50" s="135"/>
      <c r="H50" s="135"/>
    </row>
    <row r="51" spans="1:8" ht="16.149999999999999" customHeight="1" x14ac:dyDescent="0.35">
      <c r="A51" s="137"/>
      <c r="B51" s="135"/>
      <c r="C51" s="135"/>
      <c r="D51" s="135"/>
      <c r="E51" s="135"/>
      <c r="F51" s="135"/>
      <c r="G51" s="135"/>
      <c r="H51" s="135"/>
    </row>
    <row r="52" spans="1:8" ht="156.65" customHeight="1" x14ac:dyDescent="0.35">
      <c r="A52" s="766" t="s">
        <v>1563</v>
      </c>
      <c r="B52" s="766"/>
      <c r="C52" s="766"/>
      <c r="D52" s="766"/>
      <c r="E52" s="766"/>
      <c r="F52" s="766"/>
      <c r="G52" s="766"/>
      <c r="H52" s="766"/>
    </row>
    <row r="53" spans="1:8" ht="40.15" customHeight="1" x14ac:dyDescent="0.35">
      <c r="A53" s="136"/>
      <c r="B53" s="136"/>
      <c r="C53" s="136"/>
      <c r="D53" s="136"/>
      <c r="E53" s="136"/>
      <c r="F53" s="136"/>
      <c r="G53" s="136"/>
      <c r="H53" s="136"/>
    </row>
    <row r="54" spans="1:8" ht="67.5" customHeight="1" x14ac:dyDescent="0.35">
      <c r="A54" s="136"/>
      <c r="B54" s="136"/>
      <c r="C54" s="136"/>
      <c r="D54" s="136"/>
      <c r="E54" s="136"/>
      <c r="F54" s="136"/>
      <c r="G54" s="136"/>
      <c r="H54" s="136"/>
    </row>
    <row r="55" spans="1:8" ht="50.5" customHeight="1" x14ac:dyDescent="0.35">
      <c r="A55" s="136"/>
      <c r="B55" s="136"/>
      <c r="C55" s="136"/>
      <c r="D55" s="136"/>
      <c r="E55" s="136"/>
      <c r="F55" s="136"/>
      <c r="G55" s="136"/>
      <c r="H55" s="136"/>
    </row>
    <row r="56" spans="1:8" ht="49.15" customHeight="1" x14ac:dyDescent="0.35">
      <c r="A56" s="136"/>
      <c r="B56" s="136"/>
      <c r="C56" s="136"/>
      <c r="D56" s="136"/>
      <c r="E56" s="136"/>
      <c r="F56" s="136"/>
      <c r="G56" s="136"/>
      <c r="H56" s="136"/>
    </row>
    <row r="57" spans="1:8" ht="45" customHeight="1" x14ac:dyDescent="0.35">
      <c r="A57" s="136"/>
      <c r="B57" s="136"/>
      <c r="C57" s="136"/>
      <c r="D57" s="136"/>
      <c r="E57" s="136"/>
      <c r="F57" s="136"/>
      <c r="G57" s="136"/>
      <c r="H57" s="136"/>
    </row>
    <row r="58" spans="1:8" ht="45" customHeight="1" x14ac:dyDescent="0.35">
      <c r="A58" s="136"/>
      <c r="B58" s="136"/>
      <c r="C58" s="136"/>
      <c r="D58" s="136"/>
      <c r="E58" s="136"/>
      <c r="F58" s="136"/>
      <c r="G58" s="136"/>
      <c r="H58" s="136"/>
    </row>
    <row r="59" spans="1:8" ht="45" customHeight="1" x14ac:dyDescent="0.35">
      <c r="A59" s="136"/>
      <c r="B59" s="136"/>
      <c r="C59" s="136"/>
      <c r="D59" s="136"/>
      <c r="E59" s="136"/>
      <c r="F59" s="136"/>
      <c r="G59" s="136"/>
      <c r="H59" s="136"/>
    </row>
    <row r="60" spans="1:8" ht="48.65" customHeight="1" x14ac:dyDescent="0.35">
      <c r="A60" s="136"/>
      <c r="B60" s="136"/>
      <c r="C60" s="136"/>
      <c r="D60" s="136"/>
      <c r="E60" s="136"/>
      <c r="F60" s="136"/>
      <c r="G60" s="136"/>
      <c r="H60" s="136"/>
    </row>
    <row r="61" spans="1:8" ht="45" customHeight="1" x14ac:dyDescent="0.35">
      <c r="A61" s="136"/>
      <c r="B61" s="136"/>
      <c r="C61" s="136"/>
      <c r="D61" s="136"/>
      <c r="E61" s="136"/>
      <c r="F61" s="136"/>
      <c r="G61" s="136"/>
      <c r="H61" s="136"/>
    </row>
    <row r="62" spans="1:8" ht="20.5" customHeight="1" x14ac:dyDescent="0.35">
      <c r="A62" s="136"/>
      <c r="B62" s="136"/>
      <c r="C62" s="136"/>
      <c r="D62" s="136"/>
      <c r="E62" s="136"/>
      <c r="F62" s="136"/>
      <c r="G62" s="136"/>
      <c r="H62" s="136"/>
    </row>
    <row r="63" spans="1:8" ht="129.65" customHeight="1" x14ac:dyDescent="0.35">
      <c r="A63" s="766" t="s">
        <v>1564</v>
      </c>
      <c r="B63" s="766"/>
      <c r="C63" s="766"/>
      <c r="D63" s="766"/>
      <c r="E63" s="766"/>
      <c r="F63" s="766"/>
      <c r="G63" s="766"/>
      <c r="H63" s="766"/>
    </row>
    <row r="64" spans="1:8" ht="19.149999999999999" customHeight="1" x14ac:dyDescent="0.35">
      <c r="A64" s="136"/>
      <c r="B64" s="136"/>
      <c r="C64" s="136"/>
      <c r="D64" s="136"/>
      <c r="E64" s="136"/>
      <c r="F64" s="136"/>
      <c r="G64" s="136"/>
      <c r="H64" s="136"/>
    </row>
    <row r="65" spans="1:8" ht="129.65" customHeight="1" x14ac:dyDescent="0.35">
      <c r="A65" s="134"/>
      <c r="B65" s="134"/>
      <c r="C65" s="134"/>
      <c r="D65" s="134"/>
      <c r="E65" s="134"/>
      <c r="F65" s="134"/>
      <c r="G65" s="136"/>
      <c r="H65" s="136"/>
    </row>
    <row r="66" spans="1:8" ht="20.5" customHeight="1" x14ac:dyDescent="0.35">
      <c r="A66" s="136"/>
      <c r="B66" s="136"/>
      <c r="C66" s="136"/>
      <c r="D66" s="136"/>
      <c r="E66" s="136"/>
      <c r="F66" s="136"/>
      <c r="G66" s="136"/>
      <c r="H66" s="136"/>
    </row>
    <row r="67" spans="1:8" ht="130.15" customHeight="1" x14ac:dyDescent="0.35">
      <c r="A67" s="767" t="s">
        <v>1566</v>
      </c>
      <c r="B67" s="767"/>
      <c r="C67" s="767"/>
      <c r="D67" s="767"/>
      <c r="E67" s="767"/>
      <c r="F67" s="767"/>
      <c r="G67" s="767"/>
      <c r="H67" s="767"/>
    </row>
    <row r="68" spans="1:8" ht="14.5" customHeight="1" x14ac:dyDescent="0.35">
      <c r="A68" s="137"/>
      <c r="B68" s="137"/>
      <c r="C68" s="137"/>
      <c r="D68" s="137"/>
      <c r="E68" s="137"/>
      <c r="F68" s="137"/>
      <c r="G68" s="137"/>
      <c r="H68" s="137"/>
    </row>
    <row r="69" spans="1:8" ht="184.9" customHeight="1" x14ac:dyDescent="0.35">
      <c r="A69" s="134"/>
      <c r="B69" s="134"/>
      <c r="C69" s="134"/>
      <c r="D69" s="134"/>
      <c r="E69" s="134"/>
      <c r="F69" s="134"/>
      <c r="G69" s="136"/>
      <c r="H69" s="136"/>
    </row>
    <row r="70" spans="1:8" ht="16.149999999999999" customHeight="1" x14ac:dyDescent="0.35">
      <c r="A70" s="136"/>
      <c r="B70" s="136"/>
      <c r="C70" s="136"/>
      <c r="D70" s="136"/>
      <c r="E70" s="136"/>
      <c r="F70" s="136"/>
      <c r="G70" s="136"/>
      <c r="H70" s="136"/>
    </row>
    <row r="71" spans="1:8" ht="159" customHeight="1" x14ac:dyDescent="0.35">
      <c r="A71" s="766" t="s">
        <v>1565</v>
      </c>
      <c r="B71" s="766"/>
      <c r="C71" s="766"/>
      <c r="D71" s="766"/>
      <c r="E71" s="766"/>
      <c r="F71" s="766"/>
      <c r="G71" s="766"/>
      <c r="H71" s="766"/>
    </row>
    <row r="72" spans="1:8" ht="20.5" customHeight="1" x14ac:dyDescent="0.35">
      <c r="A72" s="136"/>
      <c r="B72" s="136"/>
      <c r="C72" s="136"/>
      <c r="D72" s="136"/>
      <c r="E72" s="136"/>
      <c r="F72" s="136"/>
      <c r="G72" s="136"/>
      <c r="H72" s="136"/>
    </row>
    <row r="73" spans="1:8" ht="89.5" customHeight="1" x14ac:dyDescent="0.35">
      <c r="A73" s="134"/>
      <c r="B73" s="134"/>
      <c r="C73" s="134"/>
      <c r="D73" s="134"/>
      <c r="E73" s="134"/>
      <c r="F73" s="134"/>
      <c r="G73" s="136"/>
      <c r="H73" s="136"/>
    </row>
    <row r="74" spans="1:8" ht="20.5" customHeight="1" x14ac:dyDescent="0.35">
      <c r="A74" s="136"/>
      <c r="B74" s="136"/>
      <c r="C74" s="136"/>
      <c r="D74" s="136"/>
      <c r="E74" s="136"/>
      <c r="F74" s="136"/>
      <c r="G74" s="136"/>
      <c r="H74" s="136"/>
    </row>
    <row r="75" spans="1:8" ht="180" customHeight="1" x14ac:dyDescent="0.35">
      <c r="A75" s="766" t="s">
        <v>1567</v>
      </c>
      <c r="B75" s="766"/>
      <c r="C75" s="766"/>
      <c r="D75" s="766"/>
      <c r="E75" s="766"/>
      <c r="F75" s="766"/>
      <c r="G75" s="766"/>
      <c r="H75" s="766"/>
    </row>
    <row r="76" spans="1:8" ht="39.65" customHeight="1" x14ac:dyDescent="0.35">
      <c r="A76" s="136"/>
      <c r="B76" s="136"/>
      <c r="C76" s="136"/>
      <c r="D76" s="136"/>
      <c r="E76" s="136"/>
      <c r="F76" s="136"/>
      <c r="G76" s="136"/>
      <c r="H76" s="136"/>
    </row>
    <row r="77" spans="1:8" ht="50.5" customHeight="1" x14ac:dyDescent="0.35">
      <c r="A77" s="136"/>
      <c r="B77" s="136"/>
      <c r="C77" s="136"/>
      <c r="D77" s="136"/>
      <c r="E77" s="136"/>
      <c r="F77" s="136"/>
      <c r="G77" s="136"/>
      <c r="H77" s="136"/>
    </row>
    <row r="78" spans="1:8" ht="50.5" customHeight="1" x14ac:dyDescent="0.35">
      <c r="A78" s="136"/>
      <c r="B78" s="136"/>
      <c r="C78" s="136"/>
      <c r="D78" s="136"/>
      <c r="E78" s="136"/>
      <c r="F78" s="136"/>
      <c r="G78" s="136"/>
      <c r="H78" s="136"/>
    </row>
    <row r="79" spans="1:8" ht="49.15" customHeight="1" x14ac:dyDescent="0.35">
      <c r="A79" s="136"/>
      <c r="B79" s="136"/>
      <c r="C79" s="136"/>
      <c r="D79" s="136"/>
      <c r="E79" s="136"/>
      <c r="F79" s="136"/>
      <c r="G79" s="136"/>
      <c r="H79" s="136"/>
    </row>
    <row r="80" spans="1:8" ht="45" customHeight="1" x14ac:dyDescent="0.35">
      <c r="A80" s="136"/>
      <c r="B80" s="136"/>
      <c r="C80" s="136"/>
      <c r="D80" s="136"/>
      <c r="E80" s="136"/>
      <c r="F80" s="136"/>
      <c r="G80" s="136"/>
      <c r="H80" s="136"/>
    </row>
    <row r="81" spans="1:8" ht="45" customHeight="1" x14ac:dyDescent="0.35">
      <c r="A81" s="136"/>
      <c r="B81" s="136"/>
      <c r="C81" s="136"/>
      <c r="D81" s="136"/>
      <c r="E81" s="136"/>
      <c r="F81" s="136"/>
      <c r="G81" s="136"/>
      <c r="H81" s="136"/>
    </row>
    <row r="82" spans="1:8" ht="45" customHeight="1" x14ac:dyDescent="0.35">
      <c r="A82" s="136"/>
      <c r="B82" s="136"/>
      <c r="C82" s="136"/>
      <c r="D82" s="136"/>
      <c r="E82" s="136"/>
      <c r="F82" s="136"/>
      <c r="G82" s="136"/>
      <c r="H82" s="136"/>
    </row>
    <row r="83" spans="1:8" ht="48.65" customHeight="1" x14ac:dyDescent="0.35">
      <c r="A83" s="136"/>
      <c r="B83" s="136"/>
      <c r="C83" s="136"/>
      <c r="D83" s="136"/>
      <c r="E83" s="136"/>
      <c r="F83" s="136"/>
      <c r="G83" s="136"/>
      <c r="H83" s="136"/>
    </row>
    <row r="84" spans="1:8" ht="45" customHeight="1" x14ac:dyDescent="0.35">
      <c r="A84" s="136"/>
      <c r="B84" s="136"/>
      <c r="C84" s="136"/>
      <c r="D84" s="136"/>
      <c r="E84" s="136"/>
      <c r="F84" s="136"/>
      <c r="G84" s="136"/>
      <c r="H84" s="136"/>
    </row>
    <row r="85" spans="1:8" ht="46.15" customHeight="1" x14ac:dyDescent="0.35">
      <c r="A85" s="136"/>
      <c r="B85" s="136"/>
      <c r="C85" s="136"/>
      <c r="D85" s="136"/>
      <c r="E85" s="136"/>
      <c r="F85" s="136"/>
      <c r="G85" s="136"/>
      <c r="H85" s="136"/>
    </row>
    <row r="86" spans="1:8" ht="20.5" customHeight="1" x14ac:dyDescent="0.35">
      <c r="A86" s="136"/>
      <c r="B86" s="136"/>
      <c r="C86" s="136"/>
      <c r="D86" s="136"/>
      <c r="E86" s="136"/>
      <c r="F86" s="136"/>
      <c r="G86" s="136"/>
      <c r="H86" s="136"/>
    </row>
    <row r="87" spans="1:8" ht="192" customHeight="1" x14ac:dyDescent="0.35">
      <c r="A87" s="766" t="s">
        <v>1469</v>
      </c>
      <c r="B87" s="766"/>
      <c r="C87" s="766"/>
      <c r="D87" s="766"/>
      <c r="E87" s="766"/>
      <c r="F87" s="766"/>
      <c r="G87" s="766"/>
      <c r="H87" s="766"/>
    </row>
    <row r="88" spans="1:8" ht="20.5" customHeight="1" x14ac:dyDescent="0.35">
      <c r="A88" s="136"/>
      <c r="B88" s="136"/>
      <c r="C88" s="136"/>
      <c r="D88" s="136"/>
      <c r="E88" s="136"/>
      <c r="F88" s="136"/>
      <c r="G88" s="136"/>
      <c r="H88" s="136"/>
    </row>
    <row r="89" spans="1:8" ht="177.65" customHeight="1" x14ac:dyDescent="0.35">
      <c r="A89" s="134"/>
      <c r="B89" s="134"/>
      <c r="C89" s="134"/>
      <c r="D89" s="134"/>
      <c r="E89" s="134"/>
      <c r="F89" s="134"/>
      <c r="G89" s="136"/>
      <c r="H89" s="136"/>
    </row>
    <row r="90" spans="1:8" ht="20.5" customHeight="1" x14ac:dyDescent="0.35">
      <c r="A90" s="136"/>
      <c r="B90" s="136"/>
      <c r="C90" s="136"/>
      <c r="D90" s="136"/>
      <c r="E90" s="136"/>
      <c r="F90" s="136"/>
      <c r="G90" s="136"/>
      <c r="H90" s="136"/>
    </row>
    <row r="91" spans="1:8" ht="144" customHeight="1" x14ac:dyDescent="0.35">
      <c r="A91" s="766" t="s">
        <v>1304</v>
      </c>
      <c r="B91" s="766"/>
      <c r="C91" s="766"/>
      <c r="D91" s="766"/>
      <c r="E91" s="766"/>
      <c r="F91" s="766"/>
      <c r="G91" s="766"/>
      <c r="H91" s="766"/>
    </row>
    <row r="92" spans="1:8" ht="18" customHeight="1" x14ac:dyDescent="0.35">
      <c r="A92" s="136"/>
      <c r="B92" s="136"/>
      <c r="C92" s="136"/>
      <c r="D92" s="136"/>
      <c r="E92" s="136"/>
      <c r="F92" s="136"/>
      <c r="G92" s="136"/>
      <c r="H92" s="136"/>
    </row>
    <row r="93" spans="1:8" ht="132.65" customHeight="1" x14ac:dyDescent="0.35">
      <c r="A93" s="134"/>
      <c r="B93" s="134"/>
      <c r="C93" s="134"/>
      <c r="D93" s="134"/>
      <c r="E93" s="134"/>
      <c r="F93" s="134"/>
      <c r="G93" s="136"/>
      <c r="H93" s="136"/>
    </row>
    <row r="94" spans="1:8" ht="18" customHeight="1" x14ac:dyDescent="0.35">
      <c r="A94" s="136"/>
      <c r="B94" s="136"/>
      <c r="C94" s="136"/>
      <c r="D94" s="136"/>
      <c r="E94" s="136"/>
      <c r="F94" s="136"/>
      <c r="G94" s="136"/>
      <c r="H94" s="136"/>
    </row>
    <row r="95" spans="1:8" ht="178.9" customHeight="1" x14ac:dyDescent="0.35">
      <c r="A95" s="766" t="s">
        <v>1568</v>
      </c>
      <c r="B95" s="766"/>
      <c r="C95" s="766"/>
      <c r="D95" s="766"/>
      <c r="E95" s="766"/>
      <c r="F95" s="766"/>
      <c r="G95" s="766"/>
      <c r="H95" s="136"/>
    </row>
    <row r="96" spans="1:8" ht="15.65" customHeight="1" x14ac:dyDescent="0.35">
      <c r="A96" s="136"/>
      <c r="B96" s="136"/>
      <c r="C96" s="136"/>
      <c r="D96" s="136"/>
      <c r="E96" s="136"/>
      <c r="F96" s="136"/>
      <c r="G96" s="136"/>
      <c r="H96" s="136"/>
    </row>
    <row r="97" spans="1:8" ht="239.25" customHeight="1" x14ac:dyDescent="0.35">
      <c r="A97" s="134"/>
      <c r="B97" s="134"/>
      <c r="C97" s="134"/>
      <c r="D97" s="134"/>
      <c r="E97" s="134"/>
      <c r="F97" s="134"/>
      <c r="G97" s="136"/>
      <c r="H97" s="136"/>
    </row>
    <row r="98" spans="1:8" ht="15.65" customHeight="1" x14ac:dyDescent="0.35">
      <c r="A98" s="136"/>
      <c r="B98" s="136"/>
      <c r="C98" s="136"/>
      <c r="D98" s="136"/>
      <c r="E98" s="136"/>
      <c r="F98" s="136"/>
      <c r="G98" s="136"/>
      <c r="H98" s="136"/>
    </row>
    <row r="99" spans="1:8" ht="135" customHeight="1" x14ac:dyDescent="0.35">
      <c r="A99" s="766" t="s">
        <v>1569</v>
      </c>
      <c r="B99" s="766"/>
      <c r="C99" s="766"/>
      <c r="D99" s="766"/>
      <c r="E99" s="766"/>
      <c r="F99" s="766"/>
      <c r="G99" s="766"/>
      <c r="H99" s="766"/>
    </row>
    <row r="100" spans="1:8" ht="20.5" customHeight="1" x14ac:dyDescent="0.35">
      <c r="A100" s="136"/>
      <c r="B100" s="136"/>
      <c r="C100" s="136"/>
      <c r="D100" s="136"/>
      <c r="E100" s="136"/>
      <c r="F100" s="136"/>
      <c r="G100" s="136"/>
      <c r="H100" s="136"/>
    </row>
    <row r="101" spans="1:8" ht="233.25" customHeight="1" x14ac:dyDescent="0.35">
      <c r="A101" s="134"/>
      <c r="B101" s="134"/>
      <c r="C101" s="134"/>
      <c r="D101" s="134"/>
      <c r="E101" s="134"/>
      <c r="F101" s="134"/>
      <c r="G101" s="136"/>
      <c r="H101" s="136"/>
    </row>
    <row r="102" spans="1:8" ht="20.5" customHeight="1" x14ac:dyDescent="0.35">
      <c r="A102" s="136"/>
      <c r="B102" s="136"/>
      <c r="C102" s="136"/>
      <c r="D102" s="136"/>
      <c r="E102" s="136"/>
      <c r="F102" s="136"/>
      <c r="G102" s="136"/>
      <c r="H102" s="136"/>
    </row>
    <row r="103" spans="1:8" ht="264" customHeight="1" x14ac:dyDescent="0.35">
      <c r="A103" s="766" t="s">
        <v>1570</v>
      </c>
      <c r="B103" s="766"/>
      <c r="C103" s="766"/>
      <c r="D103" s="766"/>
      <c r="E103" s="766"/>
      <c r="F103" s="766"/>
      <c r="G103" s="766"/>
      <c r="H103" s="766"/>
    </row>
    <row r="104" spans="1:8" ht="20.5" customHeight="1" x14ac:dyDescent="0.35">
      <c r="A104" s="136"/>
      <c r="B104" s="136"/>
      <c r="C104" s="136"/>
      <c r="D104" s="136"/>
      <c r="E104" s="136"/>
      <c r="F104" s="136"/>
      <c r="G104" s="136"/>
      <c r="H104" s="136"/>
    </row>
    <row r="105" spans="1:8" ht="137.5" customHeight="1" x14ac:dyDescent="0.35">
      <c r="A105" s="134"/>
      <c r="B105" s="134"/>
      <c r="C105" s="134"/>
      <c r="D105" s="134"/>
      <c r="E105" s="134"/>
      <c r="F105" s="134"/>
      <c r="G105" s="136"/>
      <c r="H105" s="136"/>
    </row>
    <row r="106" spans="1:8" ht="20.5" customHeight="1" x14ac:dyDescent="0.35">
      <c r="A106" s="136"/>
      <c r="B106" s="136"/>
      <c r="C106" s="136"/>
      <c r="D106" s="136"/>
      <c r="E106" s="136"/>
      <c r="F106" s="136"/>
      <c r="G106" s="136"/>
      <c r="H106" s="136"/>
    </row>
    <row r="107" spans="1:8" ht="100.15" customHeight="1" x14ac:dyDescent="0.35">
      <c r="A107" s="759" t="s">
        <v>1571</v>
      </c>
      <c r="B107" s="759"/>
      <c r="C107" s="759"/>
      <c r="D107" s="759"/>
      <c r="E107" s="759"/>
      <c r="F107" s="759"/>
      <c r="G107" s="759"/>
      <c r="H107" s="759"/>
    </row>
    <row r="108" spans="1:8" ht="20.5" customHeight="1" x14ac:dyDescent="0.35">
      <c r="A108" s="136"/>
      <c r="B108" s="136"/>
      <c r="C108" s="136"/>
      <c r="D108" s="136"/>
      <c r="E108" s="136"/>
      <c r="F108" s="136"/>
      <c r="G108" s="136"/>
      <c r="H108" s="136"/>
    </row>
    <row r="109" spans="1:8" ht="87" customHeight="1" x14ac:dyDescent="0.35">
      <c r="A109" s="134"/>
      <c r="B109" s="134"/>
      <c r="C109" s="134"/>
      <c r="D109" s="134"/>
      <c r="E109" s="134"/>
      <c r="F109" s="134"/>
      <c r="G109" s="136"/>
      <c r="H109" s="136"/>
    </row>
    <row r="110" spans="1:8" ht="15" x14ac:dyDescent="0.35">
      <c r="A110" s="4"/>
    </row>
  </sheetData>
  <mergeCells count="19">
    <mergeCell ref="A26:H26"/>
    <mergeCell ref="A44:H44"/>
    <mergeCell ref="A48:H48"/>
    <mergeCell ref="A2:H2"/>
    <mergeCell ref="A3:H3"/>
    <mergeCell ref="A6:H6"/>
    <mergeCell ref="A5:H5"/>
    <mergeCell ref="A22:H22"/>
    <mergeCell ref="A107:H107"/>
    <mergeCell ref="A87:H87"/>
    <mergeCell ref="A91:H91"/>
    <mergeCell ref="A95:G95"/>
    <mergeCell ref="A99:H99"/>
    <mergeCell ref="A103:H103"/>
    <mergeCell ref="A52:H52"/>
    <mergeCell ref="A63:H63"/>
    <mergeCell ref="A67:H67"/>
    <mergeCell ref="A71:H71"/>
    <mergeCell ref="A75:H75"/>
  </mergeCells>
  <pageMargins left="0.7" right="0.7" top="0.75" bottom="0.75" header="0.3" footer="0.3"/>
  <pageSetup paperSize="9" scale="7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2E-8AD9-4E52-B301-BCB212B0550C}">
  <sheetPr>
    <pageSetUpPr fitToPage="1"/>
  </sheetPr>
  <dimension ref="A1:I97"/>
  <sheetViews>
    <sheetView topLeftCell="A88" workbookViewId="0">
      <selection activeCell="F75" sqref="F75"/>
    </sheetView>
  </sheetViews>
  <sheetFormatPr defaultRowHeight="14.5" x14ac:dyDescent="0.35"/>
  <cols>
    <col min="1" max="1" width="40.26953125" customWidth="1"/>
    <col min="2" max="2" width="43.1796875" customWidth="1"/>
    <col min="3" max="3" width="12.26953125" customWidth="1"/>
    <col min="4" max="9" width="10.54296875" customWidth="1"/>
  </cols>
  <sheetData>
    <row r="1" spans="1:9" ht="30.65" customHeight="1" x14ac:dyDescent="0.35">
      <c r="A1" s="788" t="s">
        <v>1294</v>
      </c>
      <c r="B1" s="788"/>
      <c r="C1" s="788"/>
      <c r="D1" s="788"/>
      <c r="E1" s="788"/>
      <c r="F1" s="788"/>
      <c r="G1" s="788"/>
      <c r="H1" s="788"/>
      <c r="I1" s="788"/>
    </row>
    <row r="2" spans="1:9" ht="15.5" thickBot="1" x14ac:dyDescent="0.4">
      <c r="A2" s="4" t="s">
        <v>1295</v>
      </c>
      <c r="B2" s="4"/>
    </row>
    <row r="3" spans="1:9" ht="40.15" customHeight="1" thickBot="1" x14ac:dyDescent="0.4">
      <c r="A3" s="793" t="s">
        <v>6</v>
      </c>
      <c r="B3" s="793" t="s">
        <v>597</v>
      </c>
      <c r="C3" s="799" t="s">
        <v>598</v>
      </c>
      <c r="D3" s="793" t="s">
        <v>596</v>
      </c>
      <c r="E3" s="795" t="s">
        <v>7</v>
      </c>
      <c r="F3" s="796"/>
      <c r="G3" s="797"/>
      <c r="H3" s="789" t="s">
        <v>1409</v>
      </c>
      <c r="I3" s="789" t="s">
        <v>599</v>
      </c>
    </row>
    <row r="4" spans="1:9" ht="54.65" customHeight="1" thickBot="1" x14ac:dyDescent="0.4">
      <c r="A4" s="798"/>
      <c r="B4" s="794"/>
      <c r="C4" s="800"/>
      <c r="D4" s="798"/>
      <c r="E4" s="599" t="s">
        <v>42</v>
      </c>
      <c r="F4" s="599" t="s">
        <v>85</v>
      </c>
      <c r="G4" s="599" t="s">
        <v>1408</v>
      </c>
      <c r="H4" s="790"/>
      <c r="I4" s="790"/>
    </row>
    <row r="5" spans="1:9" ht="25.9" customHeight="1" thickBot="1" x14ac:dyDescent="0.4">
      <c r="A5" s="7">
        <v>1</v>
      </c>
      <c r="B5" s="8"/>
      <c r="C5" s="8">
        <v>2</v>
      </c>
      <c r="D5" s="8">
        <v>3</v>
      </c>
      <c r="E5" s="8">
        <v>4</v>
      </c>
      <c r="F5" s="8">
        <v>5</v>
      </c>
      <c r="G5" s="8">
        <v>6</v>
      </c>
      <c r="H5" s="8">
        <v>7</v>
      </c>
      <c r="I5" s="8">
        <v>8</v>
      </c>
    </row>
    <row r="6" spans="1:9" ht="49.9" customHeight="1" thickBot="1" x14ac:dyDescent="0.4">
      <c r="A6" s="94" t="s">
        <v>67</v>
      </c>
      <c r="B6" s="95" t="s">
        <v>604</v>
      </c>
      <c r="C6" s="594" t="s">
        <v>746</v>
      </c>
      <c r="D6" s="595" t="s">
        <v>603</v>
      </c>
      <c r="E6" s="547">
        <v>20</v>
      </c>
      <c r="F6" s="547">
        <v>25</v>
      </c>
      <c r="G6" s="547">
        <v>30</v>
      </c>
      <c r="H6" s="418">
        <v>15.8</v>
      </c>
      <c r="I6" s="577">
        <v>30</v>
      </c>
    </row>
    <row r="7" spans="1:9" ht="31.9" customHeight="1" thickBot="1" x14ac:dyDescent="0.4">
      <c r="A7" s="141"/>
      <c r="B7" s="128" t="s">
        <v>1410</v>
      </c>
      <c r="C7" s="596" t="s">
        <v>602</v>
      </c>
      <c r="D7" s="595">
        <v>0.02</v>
      </c>
      <c r="E7" s="597">
        <v>0.02</v>
      </c>
      <c r="F7" s="597">
        <v>0.02</v>
      </c>
      <c r="G7" s="597">
        <v>0.02</v>
      </c>
      <c r="H7" s="597">
        <v>0.02</v>
      </c>
      <c r="I7" s="598" t="s">
        <v>1412</v>
      </c>
    </row>
    <row r="8" spans="1:9" ht="20.5" customHeight="1" thickBot="1" x14ac:dyDescent="0.4">
      <c r="A8" s="141"/>
      <c r="B8" s="128" t="s">
        <v>1411</v>
      </c>
      <c r="C8" s="596" t="s">
        <v>602</v>
      </c>
      <c r="D8" s="595">
        <v>0.08</v>
      </c>
      <c r="E8" s="597">
        <v>0.08</v>
      </c>
      <c r="F8" s="597">
        <v>0.08</v>
      </c>
      <c r="G8" s="597">
        <v>0.08</v>
      </c>
      <c r="H8" s="597">
        <v>0.08</v>
      </c>
      <c r="I8" s="598" t="s">
        <v>1412</v>
      </c>
    </row>
    <row r="9" spans="1:9" ht="36" customHeight="1" thickBot="1" x14ac:dyDescent="0.4">
      <c r="A9" s="141"/>
      <c r="B9" s="128" t="s">
        <v>1413</v>
      </c>
      <c r="C9" s="596" t="s">
        <v>602</v>
      </c>
      <c r="D9" s="595">
        <v>0.02</v>
      </c>
      <c r="E9" s="597">
        <v>0.02</v>
      </c>
      <c r="F9" s="597">
        <v>0.02</v>
      </c>
      <c r="G9" s="597">
        <v>0.02</v>
      </c>
      <c r="H9" s="597">
        <v>0.02</v>
      </c>
      <c r="I9" s="598" t="s">
        <v>1412</v>
      </c>
    </row>
    <row r="10" spans="1:9" ht="65.5" customHeight="1" thickBot="1" x14ac:dyDescent="0.4">
      <c r="A10" s="88" t="s">
        <v>68</v>
      </c>
      <c r="B10" s="96" t="s">
        <v>1574</v>
      </c>
      <c r="C10" s="486" t="s">
        <v>605</v>
      </c>
      <c r="D10" s="519" t="s">
        <v>606</v>
      </c>
      <c r="E10" s="552" t="s">
        <v>607</v>
      </c>
      <c r="F10" s="552" t="s">
        <v>607</v>
      </c>
      <c r="G10" s="552" t="s">
        <v>607</v>
      </c>
      <c r="H10" s="552" t="s">
        <v>607</v>
      </c>
      <c r="I10" s="552" t="s">
        <v>607</v>
      </c>
    </row>
    <row r="11" spans="1:9" ht="32.5" customHeight="1" thickBot="1" x14ac:dyDescent="0.4">
      <c r="A11" s="89" t="s">
        <v>69</v>
      </c>
      <c r="B11" s="97" t="s">
        <v>747</v>
      </c>
      <c r="C11" s="486" t="s">
        <v>595</v>
      </c>
      <c r="D11" s="543">
        <v>-43.3</v>
      </c>
      <c r="E11" s="547">
        <v>12</v>
      </c>
      <c r="F11" s="547">
        <v>13</v>
      </c>
      <c r="G11" s="547">
        <v>14</v>
      </c>
      <c r="H11" s="272">
        <v>83.9</v>
      </c>
      <c r="I11" s="406">
        <v>14</v>
      </c>
    </row>
    <row r="12" spans="1:9" ht="53.5" customHeight="1" thickBot="1" x14ac:dyDescent="0.4">
      <c r="A12" s="89" t="s">
        <v>70</v>
      </c>
      <c r="B12" s="96" t="s">
        <v>608</v>
      </c>
      <c r="C12" s="102" t="s">
        <v>605</v>
      </c>
      <c r="D12" s="605" t="s">
        <v>609</v>
      </c>
      <c r="E12" s="552" t="s">
        <v>607</v>
      </c>
      <c r="F12" s="552" t="s">
        <v>607</v>
      </c>
      <c r="G12" s="552" t="s">
        <v>607</v>
      </c>
      <c r="H12" s="606" t="s">
        <v>607</v>
      </c>
      <c r="I12" s="552" t="s">
        <v>607</v>
      </c>
    </row>
    <row r="13" spans="1:9" ht="28.15" customHeight="1" thickBot="1" x14ac:dyDescent="0.4">
      <c r="A13" s="774" t="s">
        <v>71</v>
      </c>
      <c r="B13" s="96" t="s">
        <v>610</v>
      </c>
      <c r="C13" s="99" t="s">
        <v>1415</v>
      </c>
      <c r="D13" s="108">
        <v>8195</v>
      </c>
      <c r="E13" s="109">
        <v>28350</v>
      </c>
      <c r="F13" s="109">
        <v>29800</v>
      </c>
      <c r="G13" s="109">
        <v>31300</v>
      </c>
      <c r="H13" s="99">
        <v>27226</v>
      </c>
      <c r="I13" s="101" t="s">
        <v>72</v>
      </c>
    </row>
    <row r="14" spans="1:9" ht="35.5" customHeight="1" thickBot="1" x14ac:dyDescent="0.4">
      <c r="A14" s="775"/>
      <c r="B14" s="106" t="s">
        <v>1414</v>
      </c>
      <c r="C14" s="99" t="s">
        <v>602</v>
      </c>
      <c r="D14" s="107">
        <v>180.35</v>
      </c>
      <c r="E14" s="109">
        <v>762</v>
      </c>
      <c r="F14" s="109">
        <v>800</v>
      </c>
      <c r="G14" s="109">
        <v>840</v>
      </c>
      <c r="H14" s="109">
        <v>726.5</v>
      </c>
      <c r="I14" s="101" t="s">
        <v>72</v>
      </c>
    </row>
    <row r="15" spans="1:9" ht="31.5" thickBot="1" x14ac:dyDescent="0.4">
      <c r="A15" s="776"/>
      <c r="B15" s="106" t="s">
        <v>611</v>
      </c>
      <c r="C15" s="99" t="s">
        <v>1416</v>
      </c>
      <c r="D15" s="107">
        <v>3000</v>
      </c>
      <c r="E15" s="109">
        <v>3500</v>
      </c>
      <c r="F15" s="109">
        <v>3750</v>
      </c>
      <c r="G15" s="109">
        <v>4000</v>
      </c>
      <c r="H15" s="109">
        <v>3625</v>
      </c>
      <c r="I15" s="386">
        <v>4000</v>
      </c>
    </row>
    <row r="16" spans="1:9" ht="26.5" customHeight="1" thickBot="1" x14ac:dyDescent="0.4">
      <c r="A16" s="785" t="s">
        <v>73</v>
      </c>
      <c r="B16" s="188" t="s">
        <v>669</v>
      </c>
      <c r="C16" s="99" t="s">
        <v>670</v>
      </c>
      <c r="D16" s="112">
        <v>76</v>
      </c>
      <c r="E16" s="99">
        <v>79.5</v>
      </c>
      <c r="F16" s="112">
        <v>80</v>
      </c>
      <c r="G16" s="112">
        <v>80.5</v>
      </c>
      <c r="H16" s="112">
        <v>79</v>
      </c>
      <c r="I16" s="101" t="s">
        <v>671</v>
      </c>
    </row>
    <row r="17" spans="1:9" ht="33" customHeight="1" thickBot="1" x14ac:dyDescent="0.4">
      <c r="A17" s="786"/>
      <c r="B17" s="578" t="s">
        <v>1487</v>
      </c>
      <c r="C17" s="99" t="s">
        <v>1575</v>
      </c>
      <c r="D17" s="112"/>
      <c r="E17" s="109" t="s">
        <v>76</v>
      </c>
      <c r="F17" s="109" t="s">
        <v>76</v>
      </c>
      <c r="G17" s="109" t="s">
        <v>76</v>
      </c>
      <c r="H17" s="99">
        <v>10</v>
      </c>
      <c r="I17" s="386" t="s">
        <v>76</v>
      </c>
    </row>
    <row r="18" spans="1:9" ht="82.9" customHeight="1" thickBot="1" x14ac:dyDescent="0.4">
      <c r="A18" s="786"/>
      <c r="B18" s="188" t="s">
        <v>1417</v>
      </c>
      <c r="C18" s="109" t="s">
        <v>595</v>
      </c>
      <c r="D18" s="112">
        <v>74.400000000000006</v>
      </c>
      <c r="E18" s="99">
        <v>75.5</v>
      </c>
      <c r="F18" s="112">
        <v>75</v>
      </c>
      <c r="G18" s="99">
        <v>74.5</v>
      </c>
      <c r="H18" s="99">
        <v>76.099999999999994</v>
      </c>
      <c r="I18" s="386" t="s">
        <v>76</v>
      </c>
    </row>
    <row r="19" spans="1:9" ht="31.9" customHeight="1" thickBot="1" x14ac:dyDescent="0.4">
      <c r="A19" s="791"/>
      <c r="B19" s="188" t="s">
        <v>1418</v>
      </c>
      <c r="C19" s="103" t="s">
        <v>594</v>
      </c>
      <c r="D19" s="99">
        <v>118.5</v>
      </c>
      <c r="E19" s="99">
        <v>184</v>
      </c>
      <c r="F19" s="99">
        <v>185</v>
      </c>
      <c r="G19" s="99">
        <v>186</v>
      </c>
      <c r="H19" s="99">
        <v>183.1</v>
      </c>
      <c r="I19" s="101" t="s">
        <v>72</v>
      </c>
    </row>
    <row r="20" spans="1:9" ht="34.15" customHeight="1" thickBot="1" x14ac:dyDescent="0.4">
      <c r="A20" s="791"/>
      <c r="B20" s="269" t="s">
        <v>1491</v>
      </c>
      <c r="C20" s="99" t="s">
        <v>600</v>
      </c>
      <c r="D20" s="109">
        <v>91.4</v>
      </c>
      <c r="E20" s="99">
        <v>79.099999999999994</v>
      </c>
      <c r="F20" s="112">
        <v>79</v>
      </c>
      <c r="G20" s="99">
        <v>78.7</v>
      </c>
      <c r="H20" s="99">
        <v>79.3</v>
      </c>
      <c r="I20" s="387" t="s">
        <v>76</v>
      </c>
    </row>
    <row r="21" spans="1:9" ht="23.5" customHeight="1" thickBot="1" x14ac:dyDescent="0.4">
      <c r="A21" s="792"/>
      <c r="B21" s="96" t="s">
        <v>612</v>
      </c>
      <c r="C21" s="207" t="s">
        <v>600</v>
      </c>
      <c r="D21" s="99">
        <v>534</v>
      </c>
      <c r="E21" s="109">
        <v>700</v>
      </c>
      <c r="F21" s="109">
        <v>900</v>
      </c>
      <c r="G21" s="109">
        <v>1100</v>
      </c>
      <c r="H21" s="99">
        <v>580</v>
      </c>
      <c r="I21" s="99">
        <v>1100</v>
      </c>
    </row>
    <row r="22" spans="1:9" ht="36.65" customHeight="1" thickBot="1" x14ac:dyDescent="0.4">
      <c r="A22" s="777" t="s">
        <v>74</v>
      </c>
      <c r="B22" s="96" t="s">
        <v>1588</v>
      </c>
      <c r="C22" s="207" t="s">
        <v>600</v>
      </c>
      <c r="D22" s="99">
        <v>15.8</v>
      </c>
      <c r="E22" s="99">
        <v>19.5</v>
      </c>
      <c r="F22" s="99">
        <v>19</v>
      </c>
      <c r="G22" s="99">
        <v>18.5</v>
      </c>
      <c r="H22" s="99">
        <v>20.100000000000001</v>
      </c>
      <c r="I22" s="101" t="s">
        <v>76</v>
      </c>
    </row>
    <row r="23" spans="1:9" ht="31.5" thickBot="1" x14ac:dyDescent="0.4">
      <c r="A23" s="778"/>
      <c r="B23" s="96" t="s">
        <v>1576</v>
      </c>
      <c r="C23" s="110" t="s">
        <v>601</v>
      </c>
      <c r="D23" s="109" t="s">
        <v>621</v>
      </c>
      <c r="E23" s="99">
        <v>9600</v>
      </c>
      <c r="F23" s="99">
        <v>9580</v>
      </c>
      <c r="G23" s="99">
        <v>9550</v>
      </c>
      <c r="H23" s="99">
        <v>9617.2999999999993</v>
      </c>
      <c r="I23" s="101" t="s">
        <v>76</v>
      </c>
    </row>
    <row r="24" spans="1:9" ht="62.5" thickBot="1" x14ac:dyDescent="0.4">
      <c r="A24" s="778"/>
      <c r="B24" s="105" t="s">
        <v>1589</v>
      </c>
      <c r="C24" s="110" t="s">
        <v>601</v>
      </c>
      <c r="D24" s="109" t="s">
        <v>621</v>
      </c>
      <c r="E24" s="383"/>
      <c r="F24" s="99">
        <v>290</v>
      </c>
      <c r="G24" s="383"/>
      <c r="H24" s="99">
        <v>275</v>
      </c>
      <c r="I24" s="387" t="s">
        <v>72</v>
      </c>
    </row>
    <row r="25" spans="1:9" ht="31.5" thickBot="1" x14ac:dyDescent="0.4">
      <c r="A25" s="779"/>
      <c r="B25" s="96" t="s">
        <v>1419</v>
      </c>
      <c r="C25" s="207" t="s">
        <v>1420</v>
      </c>
      <c r="D25" s="99">
        <v>32.4</v>
      </c>
      <c r="E25" s="99">
        <v>38</v>
      </c>
      <c r="F25" s="99">
        <v>39</v>
      </c>
      <c r="G25" s="99">
        <v>40</v>
      </c>
      <c r="H25" s="99">
        <v>37.5</v>
      </c>
      <c r="I25" s="387" t="s">
        <v>72</v>
      </c>
    </row>
    <row r="26" spans="1:9" ht="34.9" customHeight="1" thickBot="1" x14ac:dyDescent="0.4">
      <c r="A26" s="89" t="s">
        <v>75</v>
      </c>
      <c r="B26" s="603" t="s">
        <v>613</v>
      </c>
      <c r="C26" s="582" t="s">
        <v>594</v>
      </c>
      <c r="D26" s="601">
        <v>278</v>
      </c>
      <c r="E26" s="516">
        <v>279</v>
      </c>
      <c r="F26" s="516">
        <v>280</v>
      </c>
      <c r="G26" s="516">
        <v>281</v>
      </c>
      <c r="H26" s="602">
        <v>282</v>
      </c>
      <c r="I26" s="586">
        <v>300</v>
      </c>
    </row>
    <row r="27" spans="1:9" ht="19.149999999999999" customHeight="1" thickBot="1" x14ac:dyDescent="0.4">
      <c r="A27" s="785" t="s">
        <v>77</v>
      </c>
      <c r="B27" s="96" t="s">
        <v>614</v>
      </c>
      <c r="C27" s="111" t="s">
        <v>595</v>
      </c>
      <c r="D27" s="338">
        <v>99.9</v>
      </c>
      <c r="E27" s="584">
        <v>97</v>
      </c>
      <c r="F27" s="584">
        <v>97</v>
      </c>
      <c r="G27" s="584">
        <v>97</v>
      </c>
      <c r="H27" s="585">
        <v>97</v>
      </c>
      <c r="I27" s="388">
        <v>99.9</v>
      </c>
    </row>
    <row r="28" spans="1:9" ht="19.899999999999999" customHeight="1" thickBot="1" x14ac:dyDescent="0.4">
      <c r="A28" s="792"/>
      <c r="B28" s="105" t="s">
        <v>1421</v>
      </c>
      <c r="C28" s="111" t="s">
        <v>1005</v>
      </c>
      <c r="D28" s="389">
        <v>58</v>
      </c>
      <c r="E28" s="584">
        <v>58</v>
      </c>
      <c r="F28" s="584">
        <v>58</v>
      </c>
      <c r="G28" s="584">
        <v>58</v>
      </c>
      <c r="H28" s="585">
        <v>57</v>
      </c>
      <c r="I28" s="390" t="s">
        <v>623</v>
      </c>
    </row>
    <row r="29" spans="1:9" ht="50.5" customHeight="1" thickBot="1" x14ac:dyDescent="0.4">
      <c r="A29" s="187" t="s">
        <v>78</v>
      </c>
      <c r="B29" s="188" t="s">
        <v>615</v>
      </c>
      <c r="C29" s="688" t="s">
        <v>595</v>
      </c>
      <c r="D29" s="689">
        <v>92</v>
      </c>
      <c r="E29" s="690">
        <v>80</v>
      </c>
      <c r="F29" s="690">
        <v>90</v>
      </c>
      <c r="G29" s="690">
        <v>96</v>
      </c>
      <c r="H29" s="691">
        <v>72</v>
      </c>
      <c r="I29" s="692">
        <v>96</v>
      </c>
    </row>
    <row r="30" spans="1:9" ht="46.9" customHeight="1" thickBot="1" x14ac:dyDescent="0.4">
      <c r="A30" s="189" t="s">
        <v>79</v>
      </c>
      <c r="B30" s="188" t="s">
        <v>1080</v>
      </c>
      <c r="C30" s="522" t="s">
        <v>601</v>
      </c>
      <c r="D30" s="693">
        <v>270</v>
      </c>
      <c r="E30" s="694">
        <v>330</v>
      </c>
      <c r="F30" s="694">
        <v>330</v>
      </c>
      <c r="G30" s="694">
        <v>330</v>
      </c>
      <c r="H30" s="695">
        <v>354</v>
      </c>
      <c r="I30" s="696">
        <v>260</v>
      </c>
    </row>
    <row r="31" spans="1:9" ht="51" customHeight="1" thickBot="1" x14ac:dyDescent="0.4">
      <c r="A31" s="32" t="s">
        <v>80</v>
      </c>
      <c r="B31" s="96" t="s">
        <v>616</v>
      </c>
      <c r="C31" s="100" t="s">
        <v>595</v>
      </c>
      <c r="D31" s="113" t="s">
        <v>83</v>
      </c>
      <c r="E31" s="383"/>
      <c r="F31" s="383"/>
      <c r="G31" s="383"/>
      <c r="H31" s="385" t="s">
        <v>672</v>
      </c>
      <c r="I31" s="392">
        <v>45</v>
      </c>
    </row>
    <row r="32" spans="1:9" ht="47" thickBot="1" x14ac:dyDescent="0.4">
      <c r="A32" s="30"/>
      <c r="B32" s="96" t="s">
        <v>751</v>
      </c>
      <c r="C32" s="100" t="s">
        <v>595</v>
      </c>
      <c r="D32" s="113" t="s">
        <v>84</v>
      </c>
      <c r="E32" s="383"/>
      <c r="F32" s="383"/>
      <c r="G32" s="383"/>
      <c r="H32" s="385" t="s">
        <v>672</v>
      </c>
      <c r="I32" s="392">
        <v>30</v>
      </c>
    </row>
    <row r="33" spans="1:9" ht="31.5" thickBot="1" x14ac:dyDescent="0.4">
      <c r="A33" s="30"/>
      <c r="B33" s="116" t="s">
        <v>1422</v>
      </c>
      <c r="C33" s="190" t="s">
        <v>600</v>
      </c>
      <c r="D33" s="126">
        <v>6</v>
      </c>
      <c r="E33" s="528">
        <v>2</v>
      </c>
      <c r="F33" s="272">
        <v>2</v>
      </c>
      <c r="G33" s="528">
        <v>2</v>
      </c>
      <c r="H33" s="270">
        <v>1</v>
      </c>
      <c r="I33" s="544">
        <v>6</v>
      </c>
    </row>
    <row r="34" spans="1:9" ht="48.75" customHeight="1" thickBot="1" x14ac:dyDescent="0.4">
      <c r="A34" s="89" t="s">
        <v>81</v>
      </c>
      <c r="B34" s="96" t="s">
        <v>617</v>
      </c>
      <c r="C34" s="522" t="s">
        <v>602</v>
      </c>
      <c r="D34" s="545">
        <v>1</v>
      </c>
      <c r="E34" s="528">
        <v>2</v>
      </c>
      <c r="F34" s="272">
        <v>2</v>
      </c>
      <c r="G34" s="528">
        <v>2</v>
      </c>
      <c r="H34" s="270">
        <v>1</v>
      </c>
      <c r="I34" s="546">
        <v>2</v>
      </c>
    </row>
    <row r="35" spans="1:9" ht="48.75" customHeight="1" thickBot="1" x14ac:dyDescent="0.4">
      <c r="A35" s="92" t="s">
        <v>82</v>
      </c>
      <c r="B35" s="130" t="s">
        <v>1277</v>
      </c>
      <c r="C35" s="523" t="s">
        <v>602</v>
      </c>
      <c r="D35" s="545">
        <v>59</v>
      </c>
      <c r="E35" s="528">
        <v>110</v>
      </c>
      <c r="F35" s="272">
        <v>115</v>
      </c>
      <c r="G35" s="528">
        <v>120</v>
      </c>
      <c r="H35" s="270">
        <v>110</v>
      </c>
      <c r="I35" s="546">
        <v>120</v>
      </c>
    </row>
    <row r="36" spans="1:9" ht="49.9" customHeight="1" thickBot="1" x14ac:dyDescent="0.4">
      <c r="A36" s="98"/>
      <c r="B36" s="130" t="s">
        <v>673</v>
      </c>
      <c r="C36" s="524" t="s">
        <v>600</v>
      </c>
      <c r="D36" s="668">
        <v>130</v>
      </c>
      <c r="E36" s="528">
        <v>140</v>
      </c>
      <c r="F36" s="272">
        <v>145</v>
      </c>
      <c r="G36" s="528">
        <v>150</v>
      </c>
      <c r="H36" s="669">
        <v>139</v>
      </c>
      <c r="I36" s="270">
        <v>150</v>
      </c>
    </row>
    <row r="37" spans="1:9" ht="47" thickBot="1" x14ac:dyDescent="0.4">
      <c r="A37" s="29" t="s">
        <v>86</v>
      </c>
      <c r="B37" s="636" t="s">
        <v>618</v>
      </c>
      <c r="C37" s="100" t="s">
        <v>619</v>
      </c>
      <c r="D37" s="548" t="s">
        <v>621</v>
      </c>
      <c r="E37" s="104" t="s">
        <v>1501</v>
      </c>
      <c r="F37" s="104"/>
      <c r="G37" s="104" t="s">
        <v>620</v>
      </c>
      <c r="H37" s="101" t="s">
        <v>621</v>
      </c>
      <c r="I37" s="99" t="s">
        <v>620</v>
      </c>
    </row>
    <row r="38" spans="1:9" ht="47" thickBot="1" x14ac:dyDescent="0.4">
      <c r="A38" s="781" t="s">
        <v>87</v>
      </c>
      <c r="B38" s="91" t="s">
        <v>106</v>
      </c>
      <c r="C38" s="538" t="s">
        <v>595</v>
      </c>
      <c r="D38" s="407">
        <v>56</v>
      </c>
      <c r="E38" s="414">
        <v>60</v>
      </c>
      <c r="F38" s="407">
        <v>70</v>
      </c>
      <c r="G38" s="414">
        <v>80</v>
      </c>
      <c r="H38" s="407">
        <v>44</v>
      </c>
      <c r="I38" s="410">
        <v>80</v>
      </c>
    </row>
    <row r="39" spans="1:9" ht="31.5" thickBot="1" x14ac:dyDescent="0.4">
      <c r="A39" s="782"/>
      <c r="B39" s="116" t="s">
        <v>107</v>
      </c>
      <c r="C39" s="538" t="s">
        <v>595</v>
      </c>
      <c r="D39" s="407">
        <v>40</v>
      </c>
      <c r="E39" s="526">
        <v>58</v>
      </c>
      <c r="F39" s="410">
        <v>59</v>
      </c>
      <c r="G39" s="527">
        <v>60</v>
      </c>
      <c r="H39" s="407">
        <v>57</v>
      </c>
      <c r="I39" s="547">
        <v>60</v>
      </c>
    </row>
    <row r="40" spans="1:9" ht="31.5" thickBot="1" x14ac:dyDescent="0.4">
      <c r="A40" s="89" t="s">
        <v>88</v>
      </c>
      <c r="B40" s="616" t="s">
        <v>1496</v>
      </c>
      <c r="C40" s="525" t="s">
        <v>595</v>
      </c>
      <c r="D40" s="407">
        <v>60</v>
      </c>
      <c r="E40" s="526">
        <v>80</v>
      </c>
      <c r="F40" s="410">
        <v>85</v>
      </c>
      <c r="G40" s="527">
        <v>90</v>
      </c>
      <c r="H40" s="407">
        <v>64</v>
      </c>
      <c r="I40" s="410">
        <v>98</v>
      </c>
    </row>
    <row r="41" spans="1:9" ht="33" customHeight="1" thickBot="1" x14ac:dyDescent="0.4">
      <c r="A41" s="29" t="s">
        <v>89</v>
      </c>
      <c r="B41" s="90" t="s">
        <v>108</v>
      </c>
      <c r="C41" s="525" t="s">
        <v>595</v>
      </c>
      <c r="D41" s="396" t="s">
        <v>1485</v>
      </c>
      <c r="E41" s="528" t="s">
        <v>1482</v>
      </c>
      <c r="F41" s="272" t="s">
        <v>1483</v>
      </c>
      <c r="G41" s="528" t="s">
        <v>1483</v>
      </c>
      <c r="H41" s="403" t="s">
        <v>1483</v>
      </c>
      <c r="I41" s="552" t="s">
        <v>1484</v>
      </c>
    </row>
    <row r="42" spans="1:9" ht="34.15" customHeight="1" thickBot="1" x14ac:dyDescent="0.4">
      <c r="A42" s="98" t="s">
        <v>90</v>
      </c>
      <c r="B42" s="96" t="s">
        <v>1423</v>
      </c>
      <c r="C42" s="530" t="s">
        <v>602</v>
      </c>
      <c r="D42" s="396">
        <v>0</v>
      </c>
      <c r="E42" s="403">
        <v>1</v>
      </c>
      <c r="F42" s="403">
        <v>1</v>
      </c>
      <c r="G42" s="403">
        <v>1</v>
      </c>
      <c r="H42" s="403">
        <v>1</v>
      </c>
      <c r="I42" s="397">
        <v>1</v>
      </c>
    </row>
    <row r="43" spans="1:9" ht="31.5" thickBot="1" x14ac:dyDescent="0.4">
      <c r="A43" s="92" t="s">
        <v>91</v>
      </c>
      <c r="B43" s="118" t="s">
        <v>622</v>
      </c>
      <c r="C43" s="531" t="s">
        <v>602</v>
      </c>
      <c r="D43" s="532">
        <v>4</v>
      </c>
      <c r="E43" s="528">
        <v>6</v>
      </c>
      <c r="F43" s="272">
        <v>7</v>
      </c>
      <c r="G43" s="517">
        <v>7</v>
      </c>
      <c r="H43" s="529">
        <v>6</v>
      </c>
      <c r="I43" s="404">
        <v>7</v>
      </c>
    </row>
    <row r="44" spans="1:9" ht="31.5" thickBot="1" x14ac:dyDescent="0.4">
      <c r="A44" s="784" t="s">
        <v>92</v>
      </c>
      <c r="B44" s="91" t="s">
        <v>1424</v>
      </c>
      <c r="C44" s="530" t="s">
        <v>1425</v>
      </c>
      <c r="D44" s="543">
        <v>8</v>
      </c>
      <c r="E44" s="528">
        <v>8</v>
      </c>
      <c r="F44" s="272">
        <v>8</v>
      </c>
      <c r="G44" s="517">
        <v>8</v>
      </c>
      <c r="H44" s="272">
        <v>8</v>
      </c>
      <c r="I44" s="176" t="s">
        <v>623</v>
      </c>
    </row>
    <row r="45" spans="1:9" ht="22.15" customHeight="1" thickBot="1" x14ac:dyDescent="0.4">
      <c r="A45" s="778"/>
      <c r="B45" s="127" t="s">
        <v>1426</v>
      </c>
      <c r="C45" s="398" t="s">
        <v>868</v>
      </c>
      <c r="D45" s="399">
        <v>88.5</v>
      </c>
      <c r="E45" s="528">
        <v>88.8</v>
      </c>
      <c r="F45" s="410">
        <v>90</v>
      </c>
      <c r="G45" s="517">
        <v>90.3</v>
      </c>
      <c r="H45" s="516">
        <v>90.3</v>
      </c>
      <c r="I45" s="230" t="s">
        <v>72</v>
      </c>
    </row>
    <row r="46" spans="1:9" ht="31.5" thickBot="1" x14ac:dyDescent="0.4">
      <c r="A46" s="778"/>
      <c r="B46" s="127" t="s">
        <v>1427</v>
      </c>
      <c r="C46" s="549" t="s">
        <v>595</v>
      </c>
      <c r="D46" s="550">
        <v>0.83</v>
      </c>
      <c r="E46" s="528">
        <v>0.9</v>
      </c>
      <c r="F46" s="272">
        <v>0.95</v>
      </c>
      <c r="G46" s="517">
        <v>0.99</v>
      </c>
      <c r="H46" s="516">
        <v>0.99</v>
      </c>
      <c r="I46" s="551" t="s">
        <v>72</v>
      </c>
    </row>
    <row r="47" spans="1:9" ht="31.5" thickBot="1" x14ac:dyDescent="0.4">
      <c r="A47" s="778"/>
      <c r="B47" s="127" t="s">
        <v>1428</v>
      </c>
      <c r="C47" s="604" t="s">
        <v>601</v>
      </c>
      <c r="D47" s="550">
        <v>140</v>
      </c>
      <c r="E47" s="528">
        <v>140</v>
      </c>
      <c r="F47" s="272">
        <v>135</v>
      </c>
      <c r="G47" s="517">
        <v>130</v>
      </c>
      <c r="H47" s="516">
        <v>171</v>
      </c>
      <c r="I47" s="551" t="s">
        <v>76</v>
      </c>
    </row>
    <row r="48" spans="1:9" ht="31.5" thickBot="1" x14ac:dyDescent="0.4">
      <c r="A48" s="779"/>
      <c r="B48" s="400" t="s">
        <v>1429</v>
      </c>
      <c r="C48" s="401" t="s">
        <v>1577</v>
      </c>
      <c r="D48" s="553">
        <v>38163</v>
      </c>
      <c r="E48" s="555">
        <v>48000</v>
      </c>
      <c r="F48" s="556">
        <v>49000</v>
      </c>
      <c r="G48" s="557">
        <v>50000</v>
      </c>
      <c r="H48" s="558">
        <v>47276.2</v>
      </c>
      <c r="I48" s="554" t="s">
        <v>72</v>
      </c>
    </row>
    <row r="49" spans="1:9" ht="53.5" customHeight="1" thickBot="1" x14ac:dyDescent="0.4">
      <c r="A49" s="115" t="s">
        <v>93</v>
      </c>
      <c r="B49" s="106" t="s">
        <v>1354</v>
      </c>
      <c r="C49" s="538" t="s">
        <v>595</v>
      </c>
      <c r="D49" s="403">
        <v>2</v>
      </c>
      <c r="E49" s="528">
        <v>4</v>
      </c>
      <c r="F49" s="272">
        <v>5</v>
      </c>
      <c r="G49" s="517">
        <v>6</v>
      </c>
      <c r="H49" s="272">
        <v>3</v>
      </c>
      <c r="I49" s="402">
        <v>6</v>
      </c>
    </row>
    <row r="50" spans="1:9" ht="20.5" customHeight="1" thickBot="1" x14ac:dyDescent="0.4">
      <c r="A50" s="89" t="s">
        <v>94</v>
      </c>
      <c r="B50" s="96" t="s">
        <v>778</v>
      </c>
      <c r="C50" s="206" t="s">
        <v>600</v>
      </c>
      <c r="D50" s="542">
        <v>125</v>
      </c>
      <c r="E50" s="528">
        <v>120</v>
      </c>
      <c r="F50" s="272">
        <v>110</v>
      </c>
      <c r="G50" s="517">
        <v>100</v>
      </c>
      <c r="H50" s="272">
        <v>144</v>
      </c>
      <c r="I50" s="541">
        <v>100</v>
      </c>
    </row>
    <row r="51" spans="1:9" ht="31.5" thickBot="1" x14ac:dyDescent="0.4">
      <c r="A51" s="89" t="s">
        <v>95</v>
      </c>
      <c r="B51" s="124" t="s">
        <v>881</v>
      </c>
      <c r="C51" s="103" t="s">
        <v>602</v>
      </c>
      <c r="D51" s="403">
        <v>0</v>
      </c>
      <c r="E51" s="528">
        <v>1</v>
      </c>
      <c r="F51" s="272">
        <v>1</v>
      </c>
      <c r="G51" s="517">
        <v>1</v>
      </c>
      <c r="H51" s="272">
        <v>0</v>
      </c>
      <c r="I51" s="272">
        <v>1</v>
      </c>
    </row>
    <row r="52" spans="1:9" ht="31.5" thickBot="1" x14ac:dyDescent="0.4">
      <c r="A52" s="782" t="s">
        <v>96</v>
      </c>
      <c r="B52" s="116" t="s">
        <v>625</v>
      </c>
      <c r="C52" s="268" t="s">
        <v>595</v>
      </c>
      <c r="D52" s="414">
        <v>3</v>
      </c>
      <c r="E52" s="272">
        <v>1</v>
      </c>
      <c r="F52" s="272">
        <v>1</v>
      </c>
      <c r="G52" s="517">
        <v>1</v>
      </c>
      <c r="H52" s="272">
        <v>43.5</v>
      </c>
      <c r="I52" s="410">
        <v>2</v>
      </c>
    </row>
    <row r="53" spans="1:9" ht="31.5" thickBot="1" x14ac:dyDescent="0.4">
      <c r="A53" s="782"/>
      <c r="B53" s="116" t="s">
        <v>626</v>
      </c>
      <c r="C53" s="126" t="s">
        <v>602</v>
      </c>
      <c r="D53" s="408">
        <v>5</v>
      </c>
      <c r="E53" s="410">
        <v>5</v>
      </c>
      <c r="F53" s="410">
        <v>5</v>
      </c>
      <c r="G53" s="527">
        <v>5</v>
      </c>
      <c r="H53" s="410">
        <v>5</v>
      </c>
      <c r="I53" s="410">
        <v>7</v>
      </c>
    </row>
    <row r="54" spans="1:9" ht="31.9" customHeight="1" thickBot="1" x14ac:dyDescent="0.4">
      <c r="A54" s="783"/>
      <c r="B54" s="91" t="s">
        <v>1431</v>
      </c>
      <c r="C54" s="268" t="s">
        <v>595</v>
      </c>
      <c r="D54" s="414">
        <v>83</v>
      </c>
      <c r="E54" s="410">
        <v>84</v>
      </c>
      <c r="F54" s="410">
        <v>85</v>
      </c>
      <c r="G54" s="527">
        <v>86</v>
      </c>
      <c r="H54" s="410">
        <v>85</v>
      </c>
      <c r="I54" s="410">
        <v>87</v>
      </c>
    </row>
    <row r="55" spans="1:9" ht="49.15" customHeight="1" thickBot="1" x14ac:dyDescent="0.4">
      <c r="A55" s="89" t="s">
        <v>97</v>
      </c>
      <c r="B55" s="90" t="s">
        <v>1432</v>
      </c>
      <c r="C55" s="530" t="s">
        <v>595</v>
      </c>
      <c r="D55" s="405">
        <v>23</v>
      </c>
      <c r="E55" s="559">
        <v>29</v>
      </c>
      <c r="F55" s="559">
        <v>30</v>
      </c>
      <c r="G55" s="560">
        <v>30</v>
      </c>
      <c r="H55" s="559">
        <v>25.5</v>
      </c>
      <c r="I55" s="406">
        <v>30</v>
      </c>
    </row>
    <row r="56" spans="1:9" ht="51.65" customHeight="1" thickBot="1" x14ac:dyDescent="0.4">
      <c r="A56" s="89" t="s">
        <v>98</v>
      </c>
      <c r="B56" s="90" t="s">
        <v>1578</v>
      </c>
      <c r="C56" s="126" t="s">
        <v>602</v>
      </c>
      <c r="D56" s="396">
        <v>1</v>
      </c>
      <c r="E56" s="272">
        <v>1</v>
      </c>
      <c r="F56" s="272">
        <v>2</v>
      </c>
      <c r="G56" s="517">
        <v>3</v>
      </c>
      <c r="H56" s="270">
        <v>1</v>
      </c>
      <c r="I56" s="397">
        <v>3</v>
      </c>
    </row>
    <row r="57" spans="1:9" ht="34.15" customHeight="1" thickBot="1" x14ac:dyDescent="0.4">
      <c r="A57" s="31" t="s">
        <v>99</v>
      </c>
      <c r="B57" s="90" t="s">
        <v>109</v>
      </c>
      <c r="C57" s="538" t="s">
        <v>595</v>
      </c>
      <c r="D57" s="403">
        <v>76.25</v>
      </c>
      <c r="E57" s="270">
        <v>76.25</v>
      </c>
      <c r="F57" s="539">
        <v>76.25</v>
      </c>
      <c r="G57" s="270">
        <v>76.25</v>
      </c>
      <c r="H57" s="539">
        <v>76.25</v>
      </c>
      <c r="I57" s="540" t="s">
        <v>1433</v>
      </c>
    </row>
    <row r="58" spans="1:9" ht="46.9" customHeight="1" thickBot="1" x14ac:dyDescent="0.4">
      <c r="A58" s="181" t="s">
        <v>100</v>
      </c>
      <c r="B58" s="90" t="s">
        <v>892</v>
      </c>
      <c r="C58" s="538" t="s">
        <v>893</v>
      </c>
      <c r="D58" s="403">
        <v>28</v>
      </c>
      <c r="E58" s="528">
        <v>19</v>
      </c>
      <c r="F58" s="272">
        <v>18</v>
      </c>
      <c r="G58" s="528">
        <v>17</v>
      </c>
      <c r="H58" s="272">
        <v>20</v>
      </c>
      <c r="I58" s="552" t="s">
        <v>1434</v>
      </c>
    </row>
    <row r="59" spans="1:9" ht="52.15" customHeight="1" thickBot="1" x14ac:dyDescent="0.4">
      <c r="A59" s="89" t="s">
        <v>101</v>
      </c>
      <c r="B59" s="96" t="s">
        <v>627</v>
      </c>
      <c r="C59" s="538" t="s">
        <v>595</v>
      </c>
      <c r="D59" s="407">
        <v>36</v>
      </c>
      <c r="E59" s="410">
        <v>15</v>
      </c>
      <c r="F59" s="410">
        <v>14</v>
      </c>
      <c r="G59" s="527">
        <v>13</v>
      </c>
      <c r="H59" s="270">
        <v>15.7</v>
      </c>
      <c r="I59" s="406">
        <v>20</v>
      </c>
    </row>
    <row r="60" spans="1:9" ht="21.65" customHeight="1" thickBot="1" x14ac:dyDescent="0.4">
      <c r="A60" s="777" t="s">
        <v>102</v>
      </c>
      <c r="B60" s="90" t="s">
        <v>628</v>
      </c>
      <c r="C60" s="108" t="s">
        <v>602</v>
      </c>
      <c r="D60" s="520">
        <v>1</v>
      </c>
      <c r="E60" s="519">
        <v>1</v>
      </c>
      <c r="F60" s="519">
        <v>2</v>
      </c>
      <c r="G60" s="614">
        <v>2</v>
      </c>
      <c r="H60" s="615">
        <v>2</v>
      </c>
      <c r="I60" s="518">
        <v>3</v>
      </c>
    </row>
    <row r="61" spans="1:9" ht="30" customHeight="1" thickBot="1" x14ac:dyDescent="0.4">
      <c r="A61" s="780"/>
      <c r="B61" s="125" t="s">
        <v>1305</v>
      </c>
      <c r="C61" s="610" t="s">
        <v>602</v>
      </c>
      <c r="D61" s="611">
        <v>0</v>
      </c>
      <c r="E61" s="605">
        <v>1</v>
      </c>
      <c r="F61" s="605">
        <v>0</v>
      </c>
      <c r="G61" s="612">
        <v>1</v>
      </c>
      <c r="H61" s="613">
        <v>0</v>
      </c>
      <c r="I61" s="605">
        <v>1</v>
      </c>
    </row>
    <row r="62" spans="1:9" ht="31.5" thickBot="1" x14ac:dyDescent="0.4">
      <c r="A62" s="772" t="s">
        <v>103</v>
      </c>
      <c r="B62" s="123" t="s">
        <v>779</v>
      </c>
      <c r="C62" s="126" t="s">
        <v>752</v>
      </c>
      <c r="D62" s="561">
        <v>5</v>
      </c>
      <c r="E62" s="272">
        <v>1</v>
      </c>
      <c r="F62" s="272">
        <v>1</v>
      </c>
      <c r="G62" s="562">
        <v>1</v>
      </c>
      <c r="H62" s="561">
        <v>2</v>
      </c>
      <c r="I62" s="272">
        <v>7</v>
      </c>
    </row>
    <row r="63" spans="1:9" ht="33.65" customHeight="1" thickBot="1" x14ac:dyDescent="0.4">
      <c r="A63" s="772"/>
      <c r="B63" s="116" t="s">
        <v>1579</v>
      </c>
      <c r="C63" s="563" t="s">
        <v>630</v>
      </c>
      <c r="D63" s="564">
        <v>0</v>
      </c>
      <c r="E63" s="272">
        <v>0</v>
      </c>
      <c r="F63" s="272">
        <v>0</v>
      </c>
      <c r="G63" s="562" t="s">
        <v>1471</v>
      </c>
      <c r="H63" s="408">
        <v>0</v>
      </c>
      <c r="I63" s="272" t="s">
        <v>1471</v>
      </c>
    </row>
    <row r="64" spans="1:9" ht="47" thickBot="1" x14ac:dyDescent="0.4">
      <c r="A64" s="772"/>
      <c r="B64" s="116" t="s">
        <v>110</v>
      </c>
      <c r="C64" s="126" t="s">
        <v>602</v>
      </c>
      <c r="D64" s="403">
        <v>0</v>
      </c>
      <c r="E64" s="272">
        <v>0</v>
      </c>
      <c r="F64" s="272">
        <v>0</v>
      </c>
      <c r="G64" s="562">
        <v>1</v>
      </c>
      <c r="H64" s="408">
        <v>0</v>
      </c>
      <c r="I64" s="272">
        <v>1</v>
      </c>
    </row>
    <row r="65" spans="1:9" ht="30.65" customHeight="1" thickBot="1" x14ac:dyDescent="0.4">
      <c r="A65" s="773"/>
      <c r="B65" s="116" t="s">
        <v>629</v>
      </c>
      <c r="C65" s="126" t="s">
        <v>602</v>
      </c>
      <c r="D65" s="403">
        <v>84</v>
      </c>
      <c r="E65" s="272">
        <v>52</v>
      </c>
      <c r="F65" s="272">
        <v>47</v>
      </c>
      <c r="G65" s="562">
        <v>49</v>
      </c>
      <c r="H65" s="408">
        <v>51</v>
      </c>
      <c r="I65" s="272">
        <v>50</v>
      </c>
    </row>
    <row r="66" spans="1:9" ht="22.15" customHeight="1" thickBot="1" x14ac:dyDescent="0.4">
      <c r="A66" s="774" t="s">
        <v>104</v>
      </c>
      <c r="B66" s="91" t="s">
        <v>631</v>
      </c>
      <c r="C66" s="111" t="s">
        <v>632</v>
      </c>
      <c r="D66" s="120">
        <v>53</v>
      </c>
      <c r="E66" s="122">
        <v>61</v>
      </c>
      <c r="F66" s="122">
        <v>62</v>
      </c>
      <c r="G66" s="122">
        <v>63</v>
      </c>
      <c r="H66" s="122">
        <v>58.7</v>
      </c>
      <c r="I66" s="112">
        <v>63</v>
      </c>
    </row>
    <row r="67" spans="1:9" ht="22.15" customHeight="1" thickBot="1" x14ac:dyDescent="0.4">
      <c r="A67" s="775"/>
      <c r="B67" s="116" t="s">
        <v>633</v>
      </c>
      <c r="C67" s="565" t="s">
        <v>1590</v>
      </c>
      <c r="D67" s="396">
        <v>4.4000000000000004</v>
      </c>
      <c r="E67" s="407">
        <v>4.5999999999999996</v>
      </c>
      <c r="F67" s="407">
        <v>4.8</v>
      </c>
      <c r="G67" s="407">
        <v>5</v>
      </c>
      <c r="H67" s="407">
        <v>4.5</v>
      </c>
      <c r="I67" s="410">
        <v>5</v>
      </c>
    </row>
    <row r="68" spans="1:9" ht="64.150000000000006" customHeight="1" thickBot="1" x14ac:dyDescent="0.4">
      <c r="A68" s="180"/>
      <c r="B68" s="116" t="s">
        <v>1580</v>
      </c>
      <c r="C68" s="565" t="s">
        <v>595</v>
      </c>
      <c r="D68" s="403">
        <v>0</v>
      </c>
      <c r="E68" s="561">
        <v>0</v>
      </c>
      <c r="F68" s="403">
        <v>0</v>
      </c>
      <c r="G68" s="403">
        <v>0</v>
      </c>
      <c r="H68" s="408">
        <v>0</v>
      </c>
      <c r="I68" s="567">
        <v>0</v>
      </c>
    </row>
    <row r="69" spans="1:9" ht="62.5" thickBot="1" x14ac:dyDescent="0.4">
      <c r="A69" s="89" t="s">
        <v>105</v>
      </c>
      <c r="B69" s="117" t="s">
        <v>634</v>
      </c>
      <c r="C69" s="126" t="s">
        <v>602</v>
      </c>
      <c r="D69" s="396">
        <v>0</v>
      </c>
      <c r="E69" s="272">
        <v>0</v>
      </c>
      <c r="F69" s="581">
        <v>1</v>
      </c>
      <c r="G69" s="608">
        <v>2</v>
      </c>
      <c r="H69" s="609">
        <v>0</v>
      </c>
      <c r="I69" s="272">
        <v>3</v>
      </c>
    </row>
    <row r="70" spans="1:9" ht="16" thickBot="1" x14ac:dyDescent="0.4">
      <c r="A70" s="347"/>
      <c r="B70" s="119" t="s">
        <v>635</v>
      </c>
      <c r="C70" s="126" t="s">
        <v>602</v>
      </c>
      <c r="D70" s="120">
        <v>0</v>
      </c>
      <c r="E70" s="272">
        <v>0</v>
      </c>
      <c r="F70" s="272">
        <v>0</v>
      </c>
      <c r="G70" s="562">
        <v>1</v>
      </c>
      <c r="H70" s="121">
        <v>0</v>
      </c>
      <c r="I70" s="99">
        <v>1</v>
      </c>
    </row>
    <row r="71" spans="1:9" ht="31.9" customHeight="1" thickBot="1" x14ac:dyDescent="0.4">
      <c r="A71" s="94" t="s">
        <v>111</v>
      </c>
      <c r="B71" s="116" t="s">
        <v>1435</v>
      </c>
      <c r="C71" s="576" t="s">
        <v>595</v>
      </c>
      <c r="D71" s="568">
        <v>17.5</v>
      </c>
      <c r="E71" s="569">
        <v>27.1</v>
      </c>
      <c r="F71" s="569">
        <v>27.6</v>
      </c>
      <c r="G71" s="570">
        <v>28</v>
      </c>
      <c r="H71" s="571">
        <v>26.8</v>
      </c>
      <c r="I71" s="572">
        <v>28</v>
      </c>
    </row>
    <row r="72" spans="1:9" ht="16" thickBot="1" x14ac:dyDescent="0.4">
      <c r="A72" s="141"/>
      <c r="B72" s="400" t="s">
        <v>1004</v>
      </c>
      <c r="C72" s="111" t="s">
        <v>595</v>
      </c>
      <c r="D72" s="566">
        <v>63</v>
      </c>
      <c r="E72" s="569">
        <v>61</v>
      </c>
      <c r="F72" s="569">
        <v>62</v>
      </c>
      <c r="G72" s="570">
        <v>64</v>
      </c>
      <c r="H72" s="573">
        <v>58.6</v>
      </c>
      <c r="I72" s="569">
        <v>64</v>
      </c>
    </row>
    <row r="73" spans="1:9" ht="31.5" thickBot="1" x14ac:dyDescent="0.4">
      <c r="A73" s="141"/>
      <c r="B73" s="409" t="s">
        <v>1436</v>
      </c>
      <c r="C73" s="574" t="s">
        <v>594</v>
      </c>
      <c r="D73" s="487">
        <v>496</v>
      </c>
      <c r="E73" s="477">
        <v>390</v>
      </c>
      <c r="F73" s="478">
        <v>380</v>
      </c>
      <c r="G73" s="478">
        <v>370</v>
      </c>
      <c r="H73" s="478">
        <v>433</v>
      </c>
      <c r="I73" s="478" t="s">
        <v>76</v>
      </c>
    </row>
    <row r="74" spans="1:9" ht="47" thickBot="1" x14ac:dyDescent="0.4">
      <c r="A74" s="781" t="s">
        <v>112</v>
      </c>
      <c r="B74" s="116" t="s">
        <v>1437</v>
      </c>
      <c r="C74" s="575" t="s">
        <v>595</v>
      </c>
      <c r="D74" s="488">
        <v>97.9</v>
      </c>
      <c r="E74" s="479">
        <v>97.9</v>
      </c>
      <c r="F74" s="479">
        <v>98.1</v>
      </c>
      <c r="G74" s="480">
        <v>98.5</v>
      </c>
      <c r="H74" s="481">
        <v>97.6</v>
      </c>
      <c r="I74" s="482">
        <v>98.5</v>
      </c>
    </row>
    <row r="75" spans="1:9" ht="91.5" thickBot="1" x14ac:dyDescent="0.4">
      <c r="A75" s="782"/>
      <c r="B75" s="91" t="s">
        <v>1438</v>
      </c>
      <c r="C75" s="565" t="s">
        <v>595</v>
      </c>
      <c r="D75" s="486" t="s">
        <v>621</v>
      </c>
      <c r="E75" s="744" t="s">
        <v>1464</v>
      </c>
      <c r="F75" s="744" t="s">
        <v>1465</v>
      </c>
      <c r="G75" s="744" t="s">
        <v>1466</v>
      </c>
      <c r="H75" s="744" t="s">
        <v>1467</v>
      </c>
      <c r="I75" s="745" t="s">
        <v>1468</v>
      </c>
    </row>
    <row r="76" spans="1:9" ht="48.65" customHeight="1" thickBot="1" x14ac:dyDescent="0.4">
      <c r="A76" s="782"/>
      <c r="B76" s="123" t="s">
        <v>1439</v>
      </c>
      <c r="C76" s="565" t="s">
        <v>595</v>
      </c>
      <c r="D76" s="405">
        <v>37.5</v>
      </c>
      <c r="E76" s="477">
        <v>66.7</v>
      </c>
      <c r="F76" s="477">
        <v>74</v>
      </c>
      <c r="G76" s="494">
        <v>85.5</v>
      </c>
      <c r="H76" s="495">
        <v>41.1</v>
      </c>
      <c r="I76" s="496">
        <v>85.5</v>
      </c>
    </row>
    <row r="77" spans="1:9" ht="47" thickBot="1" x14ac:dyDescent="0.4">
      <c r="A77" s="782"/>
      <c r="B77" s="116" t="s">
        <v>636</v>
      </c>
      <c r="C77" s="538" t="s">
        <v>595</v>
      </c>
      <c r="D77" s="407">
        <v>39</v>
      </c>
      <c r="E77" s="484">
        <v>75</v>
      </c>
      <c r="F77" s="484">
        <v>80</v>
      </c>
      <c r="G77" s="493">
        <v>90</v>
      </c>
      <c r="H77" s="485">
        <v>70</v>
      </c>
      <c r="I77" s="489">
        <v>90</v>
      </c>
    </row>
    <row r="78" spans="1:9" ht="62.5" thickBot="1" x14ac:dyDescent="0.4">
      <c r="A78" s="783"/>
      <c r="B78" s="127" t="s">
        <v>1581</v>
      </c>
      <c r="C78" s="538" t="s">
        <v>595</v>
      </c>
      <c r="D78" s="407">
        <v>16</v>
      </c>
      <c r="E78" s="484">
        <v>16</v>
      </c>
      <c r="F78" s="484">
        <v>16</v>
      </c>
      <c r="G78" s="493">
        <v>16</v>
      </c>
      <c r="H78" s="497">
        <v>16</v>
      </c>
      <c r="I78" s="484">
        <v>16</v>
      </c>
    </row>
    <row r="79" spans="1:9" ht="45.5" thickBot="1" x14ac:dyDescent="0.4">
      <c r="A79" s="89" t="s">
        <v>113</v>
      </c>
      <c r="B79" s="96" t="s">
        <v>1440</v>
      </c>
      <c r="C79" s="593" t="s">
        <v>600</v>
      </c>
      <c r="D79" s="396">
        <v>1</v>
      </c>
      <c r="E79" s="479">
        <v>4</v>
      </c>
      <c r="F79" s="479">
        <v>5</v>
      </c>
      <c r="G79" s="480">
        <v>6</v>
      </c>
      <c r="H79" s="483">
        <v>2</v>
      </c>
      <c r="I79" s="479">
        <v>6</v>
      </c>
    </row>
    <row r="80" spans="1:9" ht="78" thickBot="1" x14ac:dyDescent="0.4">
      <c r="A80" s="781" t="s">
        <v>114</v>
      </c>
      <c r="B80" s="400" t="s">
        <v>1442</v>
      </c>
      <c r="C80" s="565" t="s">
        <v>595</v>
      </c>
      <c r="D80" s="405">
        <v>25</v>
      </c>
      <c r="E80" s="479">
        <v>25.3</v>
      </c>
      <c r="F80" s="479">
        <v>25.9</v>
      </c>
      <c r="G80" s="480">
        <v>26.4</v>
      </c>
      <c r="H80" s="485">
        <v>25.2</v>
      </c>
      <c r="I80" s="489">
        <v>32</v>
      </c>
    </row>
    <row r="81" spans="1:9" ht="62.5" thickBot="1" x14ac:dyDescent="0.4">
      <c r="A81" s="782"/>
      <c r="B81" s="289" t="s">
        <v>637</v>
      </c>
      <c r="C81" s="565" t="s">
        <v>595</v>
      </c>
      <c r="D81" s="405">
        <v>5</v>
      </c>
      <c r="E81" s="484">
        <v>17</v>
      </c>
      <c r="F81" s="484">
        <v>24</v>
      </c>
      <c r="G81" s="493">
        <v>30</v>
      </c>
      <c r="H81" s="485">
        <v>15.1</v>
      </c>
      <c r="I81" s="489">
        <v>30</v>
      </c>
    </row>
    <row r="82" spans="1:9" ht="31.5" thickBot="1" x14ac:dyDescent="0.4">
      <c r="A82" s="782"/>
      <c r="B82" s="289" t="s">
        <v>1441</v>
      </c>
      <c r="C82" s="574" t="s">
        <v>602</v>
      </c>
      <c r="D82" s="411">
        <v>25</v>
      </c>
      <c r="E82" s="490">
        <v>12</v>
      </c>
      <c r="F82" s="490">
        <v>15</v>
      </c>
      <c r="G82" s="491">
        <v>18</v>
      </c>
      <c r="H82" s="492">
        <v>8</v>
      </c>
      <c r="I82" s="490">
        <v>18</v>
      </c>
    </row>
    <row r="83" spans="1:9" ht="31.5" thickBot="1" x14ac:dyDescent="0.4">
      <c r="A83" s="30" t="s">
        <v>115</v>
      </c>
      <c r="B83" s="128" t="s">
        <v>1443</v>
      </c>
      <c r="C83" s="565" t="s">
        <v>595</v>
      </c>
      <c r="D83" s="405">
        <v>37.6</v>
      </c>
      <c r="E83" s="410">
        <v>39.799999999999997</v>
      </c>
      <c r="F83" s="410">
        <v>39.9</v>
      </c>
      <c r="G83" s="415">
        <v>40</v>
      </c>
      <c r="H83" s="414">
        <v>39.700000000000003</v>
      </c>
      <c r="I83" s="407">
        <v>40</v>
      </c>
    </row>
    <row r="84" spans="1:9" ht="33" customHeight="1" thickBot="1" x14ac:dyDescent="0.4">
      <c r="A84" s="30"/>
      <c r="B84" s="128" t="s">
        <v>1053</v>
      </c>
      <c r="C84" s="565" t="s">
        <v>594</v>
      </c>
      <c r="D84" s="412">
        <v>14.85</v>
      </c>
      <c r="E84" s="416">
        <v>14.95</v>
      </c>
      <c r="F84" s="416">
        <v>14.97</v>
      </c>
      <c r="G84" s="417">
        <v>14.99</v>
      </c>
      <c r="H84" s="413">
        <v>14.93</v>
      </c>
      <c r="I84" s="407">
        <v>15</v>
      </c>
    </row>
    <row r="85" spans="1:9" ht="31.5" thickBot="1" x14ac:dyDescent="0.4">
      <c r="A85" s="30"/>
      <c r="B85" s="128" t="s">
        <v>1054</v>
      </c>
      <c r="C85" s="565" t="s">
        <v>594</v>
      </c>
      <c r="D85" s="412">
        <v>14.33</v>
      </c>
      <c r="E85" s="416">
        <v>14.4</v>
      </c>
      <c r="F85" s="416">
        <v>14.45</v>
      </c>
      <c r="G85" s="417">
        <v>14.55</v>
      </c>
      <c r="H85" s="413">
        <v>14.4</v>
      </c>
      <c r="I85" s="407">
        <v>14.6</v>
      </c>
    </row>
    <row r="86" spans="1:9" ht="79.150000000000006" customHeight="1" thickBot="1" x14ac:dyDescent="0.4">
      <c r="A86" s="129" t="s">
        <v>116</v>
      </c>
      <c r="B86" s="130" t="s">
        <v>819</v>
      </c>
      <c r="C86" s="565" t="s">
        <v>746</v>
      </c>
      <c r="D86" s="407">
        <v>70</v>
      </c>
      <c r="E86" s="407">
        <v>72</v>
      </c>
      <c r="F86" s="414">
        <v>74</v>
      </c>
      <c r="G86" s="407">
        <v>76</v>
      </c>
      <c r="H86" s="414">
        <v>77</v>
      </c>
      <c r="I86" s="407">
        <v>80</v>
      </c>
    </row>
    <row r="87" spans="1:9" ht="64.900000000000006" customHeight="1" thickBot="1" x14ac:dyDescent="0.4">
      <c r="A87" s="98" t="s">
        <v>1582</v>
      </c>
      <c r="B87" s="96" t="s">
        <v>1306</v>
      </c>
      <c r="C87" s="522" t="s">
        <v>600</v>
      </c>
      <c r="D87" s="671">
        <v>18</v>
      </c>
      <c r="E87" s="672">
        <v>14</v>
      </c>
      <c r="F87" s="673">
        <v>17</v>
      </c>
      <c r="G87" s="672">
        <v>21</v>
      </c>
      <c r="H87" s="674">
        <v>28</v>
      </c>
      <c r="I87" s="675">
        <v>21</v>
      </c>
    </row>
    <row r="88" spans="1:9" ht="47" thickBot="1" x14ac:dyDescent="0.4">
      <c r="A88" s="93" t="s">
        <v>117</v>
      </c>
      <c r="B88" s="117" t="s">
        <v>1583</v>
      </c>
      <c r="C88" s="522" t="s">
        <v>595</v>
      </c>
      <c r="D88" s="676">
        <v>63.2</v>
      </c>
      <c r="E88" s="677">
        <v>64</v>
      </c>
      <c r="F88" s="678">
        <v>64.5</v>
      </c>
      <c r="G88" s="679">
        <v>64.5</v>
      </c>
      <c r="H88" s="680">
        <v>28</v>
      </c>
      <c r="I88" s="681">
        <v>75</v>
      </c>
    </row>
    <row r="89" spans="1:9" ht="31.5" thickBot="1" x14ac:dyDescent="0.4">
      <c r="A89" s="785" t="s">
        <v>780</v>
      </c>
      <c r="B89" s="637" t="s">
        <v>1307</v>
      </c>
      <c r="C89" s="565" t="s">
        <v>781</v>
      </c>
      <c r="D89" s="587">
        <v>2118</v>
      </c>
      <c r="E89" s="407">
        <v>2800</v>
      </c>
      <c r="F89" s="414">
        <v>3000</v>
      </c>
      <c r="G89" s="407">
        <v>3200</v>
      </c>
      <c r="H89" s="414">
        <v>2608</v>
      </c>
      <c r="I89" s="419" t="s">
        <v>72</v>
      </c>
    </row>
    <row r="90" spans="1:9" ht="47" thickBot="1" x14ac:dyDescent="0.4">
      <c r="A90" s="786"/>
      <c r="B90" s="125" t="s">
        <v>1444</v>
      </c>
      <c r="C90" s="565" t="s">
        <v>595</v>
      </c>
      <c r="D90" s="587">
        <v>65.400000000000006</v>
      </c>
      <c r="E90" s="407">
        <v>36</v>
      </c>
      <c r="F90" s="414">
        <v>38</v>
      </c>
      <c r="G90" s="407">
        <v>40</v>
      </c>
      <c r="H90" s="414">
        <v>35.700000000000003</v>
      </c>
      <c r="I90" s="419" t="s">
        <v>72</v>
      </c>
    </row>
    <row r="91" spans="1:9" ht="35.5" customHeight="1" thickBot="1" x14ac:dyDescent="0.4">
      <c r="A91" s="787"/>
      <c r="B91" s="127" t="s">
        <v>1445</v>
      </c>
      <c r="C91" s="565" t="s">
        <v>781</v>
      </c>
      <c r="D91" s="587">
        <v>3945</v>
      </c>
      <c r="E91" s="407">
        <v>5600</v>
      </c>
      <c r="F91" s="414">
        <v>5900</v>
      </c>
      <c r="G91" s="407">
        <v>6200</v>
      </c>
      <c r="H91" s="592">
        <v>5105</v>
      </c>
      <c r="I91" s="420" t="s">
        <v>72</v>
      </c>
    </row>
    <row r="92" spans="1:9" ht="31.5" thickBot="1" x14ac:dyDescent="0.4">
      <c r="A92" s="782" t="s">
        <v>118</v>
      </c>
      <c r="B92" s="131" t="s">
        <v>1584</v>
      </c>
      <c r="C92" s="639" t="s">
        <v>600</v>
      </c>
      <c r="D92" s="640">
        <v>29.7</v>
      </c>
      <c r="E92" s="410">
        <v>30.5</v>
      </c>
      <c r="F92" s="526">
        <v>31</v>
      </c>
      <c r="G92" s="415">
        <v>31</v>
      </c>
      <c r="H92" s="590" t="s">
        <v>667</v>
      </c>
      <c r="I92" s="410">
        <v>33</v>
      </c>
    </row>
    <row r="93" spans="1:9" ht="16" thickBot="1" x14ac:dyDescent="0.4">
      <c r="A93" s="783"/>
      <c r="B93" s="91" t="s">
        <v>639</v>
      </c>
      <c r="C93" s="703" t="s">
        <v>600</v>
      </c>
      <c r="D93" s="704">
        <v>42</v>
      </c>
      <c r="E93" s="672">
        <v>38</v>
      </c>
      <c r="F93" s="673">
        <v>36</v>
      </c>
      <c r="G93" s="705">
        <v>35</v>
      </c>
      <c r="H93" s="706">
        <v>37</v>
      </c>
      <c r="I93" s="207">
        <v>30</v>
      </c>
    </row>
    <row r="94" spans="1:9" ht="47" thickBot="1" x14ac:dyDescent="0.4">
      <c r="A94" s="391" t="s">
        <v>119</v>
      </c>
      <c r="B94" s="116" t="s">
        <v>1585</v>
      </c>
      <c r="C94" s="126" t="s">
        <v>595</v>
      </c>
      <c r="D94" s="421">
        <v>50.9</v>
      </c>
      <c r="E94" s="568">
        <v>50</v>
      </c>
      <c r="F94" s="407">
        <v>55</v>
      </c>
      <c r="G94" s="592">
        <v>60</v>
      </c>
      <c r="H94" s="414">
        <v>46.8</v>
      </c>
      <c r="I94" s="410">
        <v>60</v>
      </c>
    </row>
    <row r="95" spans="1:9" ht="54" customHeight="1" thickBot="1" x14ac:dyDescent="0.4">
      <c r="A95" s="391" t="s">
        <v>120</v>
      </c>
      <c r="B95" s="116" t="s">
        <v>640</v>
      </c>
      <c r="C95" s="126" t="s">
        <v>595</v>
      </c>
      <c r="D95" s="421">
        <v>20</v>
      </c>
      <c r="E95" s="568">
        <v>30</v>
      </c>
      <c r="F95" s="407">
        <v>35</v>
      </c>
      <c r="G95" s="592">
        <v>40</v>
      </c>
      <c r="H95" s="414">
        <v>35.700000000000003</v>
      </c>
      <c r="I95" s="410">
        <v>40</v>
      </c>
    </row>
    <row r="96" spans="1:9" ht="65.5" customHeight="1" thickBot="1" x14ac:dyDescent="0.4">
      <c r="A96" s="89" t="s">
        <v>1586</v>
      </c>
      <c r="B96" s="90" t="s">
        <v>1587</v>
      </c>
      <c r="C96" s="565" t="s">
        <v>602</v>
      </c>
      <c r="D96" s="588">
        <v>2</v>
      </c>
      <c r="E96" s="567">
        <v>4</v>
      </c>
      <c r="F96" s="567">
        <v>5</v>
      </c>
      <c r="G96" s="638">
        <v>6</v>
      </c>
      <c r="H96" s="641" t="s">
        <v>667</v>
      </c>
      <c r="I96" s="397">
        <v>6</v>
      </c>
    </row>
    <row r="97" spans="1:9" ht="49.15" customHeight="1" thickBot="1" x14ac:dyDescent="0.4">
      <c r="A97" s="89" t="s">
        <v>121</v>
      </c>
      <c r="B97" s="114" t="s">
        <v>641</v>
      </c>
      <c r="C97" s="565" t="s">
        <v>602</v>
      </c>
      <c r="D97" s="589">
        <v>0</v>
      </c>
      <c r="E97" s="567">
        <v>5</v>
      </c>
      <c r="F97" s="567">
        <v>6</v>
      </c>
      <c r="G97" s="638">
        <v>7</v>
      </c>
      <c r="H97" s="591">
        <v>2</v>
      </c>
      <c r="I97" s="305">
        <v>7</v>
      </c>
    </row>
  </sheetData>
  <mergeCells count="22">
    <mergeCell ref="A1:I1"/>
    <mergeCell ref="I3:I4"/>
    <mergeCell ref="A16:A21"/>
    <mergeCell ref="A27:A28"/>
    <mergeCell ref="B3:B4"/>
    <mergeCell ref="E3:G3"/>
    <mergeCell ref="H3:H4"/>
    <mergeCell ref="A3:A4"/>
    <mergeCell ref="C3:C4"/>
    <mergeCell ref="D3:D4"/>
    <mergeCell ref="A80:A82"/>
    <mergeCell ref="A92:A93"/>
    <mergeCell ref="A66:A67"/>
    <mergeCell ref="A89:A91"/>
    <mergeCell ref="A74:A78"/>
    <mergeCell ref="A62:A65"/>
    <mergeCell ref="A13:A15"/>
    <mergeCell ref="A22:A25"/>
    <mergeCell ref="A60:A61"/>
    <mergeCell ref="A38:A39"/>
    <mergeCell ref="A52:A54"/>
    <mergeCell ref="A44:A48"/>
  </mergeCells>
  <phoneticPr fontId="29" type="noConversion"/>
  <pageMargins left="0.7" right="0.7" top="0.75" bottom="0.75" header="0.3" footer="0.3"/>
  <pageSetup paperSize="9" scale="8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52"/>
  <sheetViews>
    <sheetView topLeftCell="A436" workbookViewId="0">
      <selection activeCell="A446" sqref="A446:B446"/>
    </sheetView>
  </sheetViews>
  <sheetFormatPr defaultRowHeight="14.5" x14ac:dyDescent="0.35"/>
  <cols>
    <col min="1" max="1" width="19.26953125" customWidth="1"/>
    <col min="2" max="2" width="43.54296875" customWidth="1"/>
    <col min="3" max="5" width="13.26953125" customWidth="1"/>
    <col min="6" max="6" width="23.1796875" customWidth="1"/>
  </cols>
  <sheetData>
    <row r="1" spans="1:8" ht="36.75" customHeight="1" x14ac:dyDescent="0.35">
      <c r="A1" s="816" t="s">
        <v>1591</v>
      </c>
      <c r="B1" s="816"/>
      <c r="C1" s="816"/>
      <c r="D1" s="816"/>
      <c r="E1" s="816"/>
    </row>
    <row r="2" spans="1:8" ht="15" x14ac:dyDescent="0.35">
      <c r="A2" s="822" t="s">
        <v>1296</v>
      </c>
      <c r="B2" s="822"/>
      <c r="C2" s="822"/>
      <c r="D2" s="822"/>
      <c r="E2" s="822"/>
      <c r="F2" s="822"/>
      <c r="G2" s="822"/>
      <c r="H2" s="822"/>
    </row>
    <row r="3" spans="1:8" ht="15.5" thickBot="1" x14ac:dyDescent="0.4">
      <c r="A3" s="1"/>
      <c r="B3" s="1"/>
      <c r="C3" s="1"/>
      <c r="D3" s="1"/>
      <c r="E3" s="1"/>
      <c r="F3" s="1"/>
      <c r="G3" s="1"/>
      <c r="H3" s="1"/>
    </row>
    <row r="4" spans="1:8" ht="35" thickBot="1" x14ac:dyDescent="0.4">
      <c r="A4" s="9" t="s">
        <v>11</v>
      </c>
      <c r="B4" s="10" t="s">
        <v>12</v>
      </c>
      <c r="C4" s="16" t="s">
        <v>131</v>
      </c>
      <c r="D4" s="16" t="s">
        <v>132</v>
      </c>
      <c r="E4" s="16" t="s">
        <v>1450</v>
      </c>
      <c r="F4" s="1"/>
      <c r="G4" s="1"/>
      <c r="H4" s="1"/>
    </row>
    <row r="5" spans="1:8" ht="15.5" thickBot="1" x14ac:dyDescent="0.4">
      <c r="A5" s="11">
        <v>1</v>
      </c>
      <c r="B5" s="12">
        <v>2</v>
      </c>
      <c r="C5" s="12">
        <v>3</v>
      </c>
      <c r="D5" s="12">
        <v>4</v>
      </c>
      <c r="E5" s="12">
        <v>5</v>
      </c>
      <c r="F5" s="1"/>
      <c r="G5" s="1"/>
      <c r="H5" s="1"/>
    </row>
    <row r="6" spans="1:8" ht="15.5" thickBot="1" x14ac:dyDescent="0.4">
      <c r="A6" s="13"/>
      <c r="B6" s="428" t="s">
        <v>190</v>
      </c>
      <c r="C6" s="15"/>
      <c r="D6" s="15"/>
      <c r="E6" s="15"/>
      <c r="F6" s="1"/>
      <c r="G6" s="1"/>
      <c r="H6" s="1"/>
    </row>
    <row r="7" spans="1:8" ht="16.149999999999999" customHeight="1" thickBot="1" x14ac:dyDescent="0.4">
      <c r="A7" s="803" t="s">
        <v>127</v>
      </c>
      <c r="B7" s="804"/>
      <c r="C7" s="183">
        <f>C9+C13+C21+C22+C23+C25+C26</f>
        <v>13992.1</v>
      </c>
      <c r="D7" s="183">
        <f t="shared" ref="D7:E7" si="0">D9+D13+D21+D22+D23+D25+D26</f>
        <v>14543.5</v>
      </c>
      <c r="E7" s="183">
        <f t="shared" si="0"/>
        <v>16323.300000000001</v>
      </c>
      <c r="F7" s="1"/>
      <c r="G7" s="1"/>
      <c r="H7" s="1"/>
    </row>
    <row r="8" spans="1:8" ht="16.149999999999999" customHeight="1" x14ac:dyDescent="0.35">
      <c r="A8" s="818" t="s">
        <v>13</v>
      </c>
      <c r="B8" s="819"/>
      <c r="C8" s="33"/>
      <c r="D8" s="33"/>
      <c r="E8" s="33"/>
      <c r="F8" s="1"/>
      <c r="G8" s="1"/>
      <c r="H8" s="1"/>
    </row>
    <row r="9" spans="1:8" ht="16.149999999999999" customHeight="1" thickBot="1" x14ac:dyDescent="0.4">
      <c r="A9" s="820" t="s">
        <v>1506</v>
      </c>
      <c r="B9" s="821"/>
      <c r="C9" s="186">
        <f>C10+C11+C12</f>
        <v>13245.9</v>
      </c>
      <c r="D9" s="186">
        <f t="shared" ref="D9" si="1">D10+D11+D12</f>
        <v>13797.1</v>
      </c>
      <c r="E9" s="186">
        <f>E10+E11+E12</f>
        <v>15575.6</v>
      </c>
      <c r="F9" s="1"/>
      <c r="G9" s="1"/>
      <c r="H9" s="1"/>
    </row>
    <row r="10" spans="1:8" ht="16.149999999999999" customHeight="1" thickBot="1" x14ac:dyDescent="0.4">
      <c r="A10" s="805" t="s">
        <v>191</v>
      </c>
      <c r="B10" s="806"/>
      <c r="C10" s="382"/>
      <c r="D10" s="185"/>
      <c r="E10" s="185"/>
      <c r="F10" s="1"/>
      <c r="G10" s="1"/>
      <c r="H10" s="1"/>
    </row>
    <row r="11" spans="1:8" ht="16.149999999999999" customHeight="1" thickBot="1" x14ac:dyDescent="0.4">
      <c r="A11" s="805" t="s">
        <v>122</v>
      </c>
      <c r="B11" s="806"/>
      <c r="C11" s="185">
        <v>13245.9</v>
      </c>
      <c r="D11" s="185">
        <v>13797.1</v>
      </c>
      <c r="E11" s="185">
        <v>15575.6</v>
      </c>
      <c r="F11" s="1"/>
      <c r="G11" s="1"/>
      <c r="H11" s="1"/>
    </row>
    <row r="12" spans="1:8" ht="30" customHeight="1" thickBot="1" x14ac:dyDescent="0.4">
      <c r="A12" s="805" t="s">
        <v>1507</v>
      </c>
      <c r="B12" s="817"/>
      <c r="C12" s="185"/>
      <c r="D12" s="184"/>
      <c r="E12" s="184"/>
      <c r="F12" s="1"/>
      <c r="G12" s="1"/>
      <c r="H12" s="1"/>
    </row>
    <row r="13" spans="1:8" ht="16.149999999999999" customHeight="1" thickBot="1" x14ac:dyDescent="0.4">
      <c r="A13" s="805" t="s">
        <v>123</v>
      </c>
      <c r="B13" s="806"/>
      <c r="C13" s="184">
        <f>C14+C15+C16+C17+C18+C19</f>
        <v>746.2</v>
      </c>
      <c r="D13" s="184">
        <f t="shared" ref="D13:E13" si="2">D14+D15+D16+D17+D18+D19</f>
        <v>746.40000000000009</v>
      </c>
      <c r="E13" s="184">
        <f t="shared" si="2"/>
        <v>747.7</v>
      </c>
      <c r="F13" s="1"/>
      <c r="G13" s="1"/>
      <c r="H13" s="1"/>
    </row>
    <row r="14" spans="1:8" ht="16.149999999999999" customHeight="1" thickBot="1" x14ac:dyDescent="0.4">
      <c r="A14" s="805" t="s">
        <v>1508</v>
      </c>
      <c r="B14" s="806"/>
      <c r="C14" s="382">
        <v>73.7</v>
      </c>
      <c r="D14" s="382">
        <v>73.7</v>
      </c>
      <c r="E14" s="382">
        <v>73.7</v>
      </c>
      <c r="F14" s="1"/>
      <c r="G14" s="1"/>
      <c r="H14" s="1"/>
    </row>
    <row r="15" spans="1:8" ht="31.9" customHeight="1" thickBot="1" x14ac:dyDescent="0.4">
      <c r="A15" s="805" t="s">
        <v>1509</v>
      </c>
      <c r="B15" s="806"/>
      <c r="C15" s="382">
        <v>672.5</v>
      </c>
      <c r="D15" s="382">
        <v>672.7</v>
      </c>
      <c r="E15" s="382">
        <v>674</v>
      </c>
      <c r="F15" s="1"/>
      <c r="G15" s="1"/>
      <c r="H15" s="1"/>
    </row>
    <row r="16" spans="1:8" ht="18.649999999999999" customHeight="1" thickBot="1" x14ac:dyDescent="0.4">
      <c r="A16" s="805" t="s">
        <v>1510</v>
      </c>
      <c r="B16" s="806"/>
      <c r="C16" s="369"/>
      <c r="D16" s="431"/>
      <c r="E16" s="431"/>
      <c r="F16" s="1"/>
      <c r="G16" s="1"/>
      <c r="H16" s="1"/>
    </row>
    <row r="17" spans="1:8" ht="23.5" customHeight="1" thickBot="1" x14ac:dyDescent="0.4">
      <c r="A17" s="814" t="s">
        <v>1592</v>
      </c>
      <c r="B17" s="815"/>
      <c r="C17" s="369"/>
      <c r="D17" s="431"/>
      <c r="E17" s="431"/>
      <c r="F17" s="1"/>
      <c r="G17" s="1"/>
      <c r="H17" s="1"/>
    </row>
    <row r="18" spans="1:8" ht="26.5" customHeight="1" thickBot="1" x14ac:dyDescent="0.4">
      <c r="A18" s="814" t="s">
        <v>1534</v>
      </c>
      <c r="B18" s="815"/>
      <c r="C18" s="369"/>
      <c r="D18" s="431"/>
      <c r="E18" s="431"/>
      <c r="F18" s="1"/>
      <c r="G18" s="1"/>
      <c r="H18" s="1"/>
    </row>
    <row r="19" spans="1:8" ht="16.149999999999999" customHeight="1" thickBot="1" x14ac:dyDescent="0.4">
      <c r="A19" s="810" t="s">
        <v>1535</v>
      </c>
      <c r="B19" s="811"/>
      <c r="C19" s="382"/>
      <c r="D19" s="430"/>
      <c r="E19" s="430"/>
      <c r="F19" s="1"/>
      <c r="G19" s="1"/>
      <c r="H19" s="1"/>
    </row>
    <row r="20" spans="1:8" ht="16.149999999999999" customHeight="1" thickBot="1" x14ac:dyDescent="0.4">
      <c r="A20" s="810" t="s">
        <v>1532</v>
      </c>
      <c r="B20" s="811"/>
      <c r="C20" s="430"/>
      <c r="D20" s="430"/>
      <c r="E20" s="430"/>
      <c r="F20" s="1"/>
      <c r="G20" s="1"/>
      <c r="H20" s="1"/>
    </row>
    <row r="21" spans="1:8" ht="16.149999999999999" customHeight="1" thickBot="1" x14ac:dyDescent="0.4">
      <c r="A21" s="810" t="s">
        <v>1593</v>
      </c>
      <c r="B21" s="811"/>
      <c r="C21" s="430"/>
      <c r="D21" s="430"/>
      <c r="E21" s="430"/>
      <c r="F21" s="1"/>
      <c r="G21" s="1"/>
      <c r="H21" s="1"/>
    </row>
    <row r="22" spans="1:8" ht="16.149999999999999" customHeight="1" thickBot="1" x14ac:dyDescent="0.4">
      <c r="A22" s="812" t="s">
        <v>124</v>
      </c>
      <c r="B22" s="813"/>
      <c r="C22" s="430"/>
      <c r="D22" s="430"/>
      <c r="E22" s="430"/>
      <c r="F22" s="1"/>
      <c r="G22" s="1"/>
      <c r="H22" s="1"/>
    </row>
    <row r="23" spans="1:8" ht="16.149999999999999" customHeight="1" thickBot="1" x14ac:dyDescent="0.4">
      <c r="A23" s="812" t="s">
        <v>125</v>
      </c>
      <c r="B23" s="813"/>
      <c r="C23" s="430"/>
      <c r="D23" s="430"/>
      <c r="E23" s="430"/>
      <c r="F23" s="1"/>
      <c r="G23" s="1"/>
      <c r="H23" s="1"/>
    </row>
    <row r="24" spans="1:8" ht="16.149999999999999" customHeight="1" thickBot="1" x14ac:dyDescent="0.4">
      <c r="A24" s="812" t="s">
        <v>1511</v>
      </c>
      <c r="B24" s="813"/>
      <c r="C24" s="382"/>
      <c r="D24" s="382"/>
      <c r="E24" s="382"/>
      <c r="F24" s="1"/>
      <c r="G24" s="1"/>
      <c r="H24" s="1"/>
    </row>
    <row r="25" spans="1:8" ht="18" customHeight="1" thickBot="1" x14ac:dyDescent="0.4">
      <c r="A25" s="805" t="s">
        <v>1533</v>
      </c>
      <c r="B25" s="806"/>
      <c r="C25" s="430"/>
      <c r="D25" s="430"/>
      <c r="E25" s="430"/>
      <c r="F25" s="1"/>
      <c r="G25" s="1"/>
      <c r="H25" s="1"/>
    </row>
    <row r="26" spans="1:8" ht="30.75" customHeight="1" thickBot="1" x14ac:dyDescent="0.4">
      <c r="A26" s="805" t="s">
        <v>192</v>
      </c>
      <c r="B26" s="806"/>
      <c r="C26" s="382"/>
      <c r="D26" s="430"/>
      <c r="E26" s="430"/>
      <c r="F26" s="1"/>
      <c r="G26" s="1"/>
      <c r="H26" s="1"/>
    </row>
    <row r="27" spans="1:8" ht="27" customHeight="1" thickBot="1" x14ac:dyDescent="0.4">
      <c r="A27" s="803" t="s">
        <v>126</v>
      </c>
      <c r="B27" s="807"/>
      <c r="C27" s="183">
        <f>C28+C29</f>
        <v>0</v>
      </c>
      <c r="D27" s="183">
        <f t="shared" ref="D27:E27" si="3">D28+D29</f>
        <v>0</v>
      </c>
      <c r="E27" s="183">
        <f t="shared" si="3"/>
        <v>0</v>
      </c>
      <c r="F27" s="1"/>
      <c r="G27" s="1"/>
      <c r="H27" s="1"/>
    </row>
    <row r="28" spans="1:8" ht="18.649999999999999" customHeight="1" thickBot="1" x14ac:dyDescent="0.4">
      <c r="A28" s="808" t="s">
        <v>128</v>
      </c>
      <c r="B28" s="809"/>
      <c r="C28" s="665"/>
      <c r="D28" s="666"/>
      <c r="E28" s="666"/>
      <c r="F28" s="1"/>
      <c r="G28" s="1"/>
      <c r="H28" s="1"/>
    </row>
    <row r="29" spans="1:8" ht="18.649999999999999" customHeight="1" thickBot="1" x14ac:dyDescent="0.4">
      <c r="A29" s="801" t="s">
        <v>675</v>
      </c>
      <c r="B29" s="802"/>
      <c r="C29" s="665"/>
      <c r="D29" s="666"/>
      <c r="E29" s="666"/>
      <c r="F29" s="1"/>
      <c r="G29" s="1"/>
      <c r="H29" s="1"/>
    </row>
    <row r="30" spans="1:8" ht="16.149999999999999" customHeight="1" thickBot="1" x14ac:dyDescent="0.4">
      <c r="A30" s="803" t="s">
        <v>129</v>
      </c>
      <c r="B30" s="804"/>
      <c r="C30" s="183">
        <f>C7+C27</f>
        <v>13992.1</v>
      </c>
      <c r="D30" s="183">
        <f t="shared" ref="D30:E30" si="4">D7+D27</f>
        <v>14543.5</v>
      </c>
      <c r="E30" s="183">
        <f t="shared" si="4"/>
        <v>16323.300000000001</v>
      </c>
      <c r="F30" s="1"/>
      <c r="G30" s="1"/>
      <c r="H30" s="1"/>
    </row>
    <row r="31" spans="1:8" ht="24" customHeight="1" thickBot="1" x14ac:dyDescent="0.4">
      <c r="A31" s="812" t="s">
        <v>14</v>
      </c>
      <c r="B31" s="813"/>
      <c r="C31" s="15"/>
      <c r="D31" s="15"/>
      <c r="E31" s="15"/>
      <c r="F31" s="1"/>
      <c r="G31" s="1"/>
      <c r="H31" s="1"/>
    </row>
    <row r="32" spans="1:8" ht="26.5" customHeight="1" thickBot="1" x14ac:dyDescent="0.4">
      <c r="A32" s="812" t="s">
        <v>15</v>
      </c>
      <c r="B32" s="813"/>
      <c r="C32" s="184"/>
      <c r="D32" s="15"/>
      <c r="E32" s="15"/>
      <c r="F32" s="1"/>
      <c r="G32" s="1"/>
      <c r="H32" s="1"/>
    </row>
    <row r="33" spans="1:8" ht="15.5" thickBot="1" x14ac:dyDescent="0.4">
      <c r="A33" s="1"/>
      <c r="B33" s="1"/>
      <c r="C33" s="1"/>
      <c r="D33" s="1"/>
      <c r="E33" s="1"/>
      <c r="F33" s="1"/>
      <c r="G33" s="1"/>
      <c r="H33" s="1"/>
    </row>
    <row r="34" spans="1:8" ht="35" thickBot="1" x14ac:dyDescent="0.4">
      <c r="A34" s="9" t="s">
        <v>11</v>
      </c>
      <c r="B34" s="10" t="s">
        <v>12</v>
      </c>
      <c r="C34" s="16" t="s">
        <v>131</v>
      </c>
      <c r="D34" s="16" t="s">
        <v>132</v>
      </c>
      <c r="E34" s="16" t="s">
        <v>1450</v>
      </c>
      <c r="F34" s="1"/>
      <c r="G34" s="1"/>
      <c r="H34" s="1"/>
    </row>
    <row r="35" spans="1:8" ht="15.5" thickBot="1" x14ac:dyDescent="0.4">
      <c r="A35" s="11">
        <v>1</v>
      </c>
      <c r="B35" s="12">
        <v>2</v>
      </c>
      <c r="C35" s="12">
        <v>3</v>
      </c>
      <c r="D35" s="12">
        <v>4</v>
      </c>
      <c r="E35" s="12">
        <v>5</v>
      </c>
      <c r="F35" s="1"/>
      <c r="G35" s="1"/>
      <c r="H35" s="1"/>
    </row>
    <row r="36" spans="1:8" ht="15.5" thickBot="1" x14ac:dyDescent="0.4">
      <c r="A36" s="13"/>
      <c r="B36" s="428" t="s">
        <v>749</v>
      </c>
      <c r="C36" s="15"/>
      <c r="D36" s="15"/>
      <c r="E36" s="15"/>
      <c r="F36" s="1"/>
      <c r="G36" s="1"/>
      <c r="H36" s="1"/>
    </row>
    <row r="37" spans="1:8" ht="18.649999999999999" customHeight="1" thickBot="1" x14ac:dyDescent="0.4">
      <c r="A37" s="803" t="s">
        <v>127</v>
      </c>
      <c r="B37" s="804"/>
      <c r="C37" s="183">
        <f>C39+C43+C51+C52+C53+C55+C56</f>
        <v>36869.300000000003</v>
      </c>
      <c r="D37" s="183">
        <f t="shared" ref="D37:E37" si="5">D39+D43+D51+D52+D53+D55+D56</f>
        <v>39646.600000000006</v>
      </c>
      <c r="E37" s="183">
        <f t="shared" si="5"/>
        <v>23240.400000000001</v>
      </c>
      <c r="F37" s="1"/>
      <c r="G37" s="1"/>
      <c r="H37" s="1"/>
    </row>
    <row r="38" spans="1:8" ht="16.149999999999999" customHeight="1" x14ac:dyDescent="0.35">
      <c r="A38" s="818" t="s">
        <v>13</v>
      </c>
      <c r="B38" s="819"/>
      <c r="C38" s="33"/>
      <c r="D38" s="33"/>
      <c r="E38" s="33"/>
      <c r="F38" s="1"/>
      <c r="G38" s="1"/>
      <c r="H38" s="1"/>
    </row>
    <row r="39" spans="1:8" ht="24.65" customHeight="1" thickBot="1" x14ac:dyDescent="0.4">
      <c r="A39" s="820" t="s">
        <v>1506</v>
      </c>
      <c r="B39" s="821"/>
      <c r="C39" s="186">
        <f>C40+C41+C42</f>
        <v>127</v>
      </c>
      <c r="D39" s="186">
        <f t="shared" ref="D39" si="6">D40+D41+D42</f>
        <v>45</v>
      </c>
      <c r="E39" s="186">
        <f>E40+E41+E42</f>
        <v>30</v>
      </c>
      <c r="F39" s="1"/>
      <c r="G39" s="1"/>
      <c r="H39" s="1"/>
    </row>
    <row r="40" spans="1:8" ht="24.65" customHeight="1" thickBot="1" x14ac:dyDescent="0.4">
      <c r="A40" s="805" t="s">
        <v>191</v>
      </c>
      <c r="B40" s="806"/>
      <c r="C40" s="382">
        <v>127</v>
      </c>
      <c r="D40" s="185">
        <v>45</v>
      </c>
      <c r="E40" s="185">
        <v>30</v>
      </c>
      <c r="F40" s="1"/>
      <c r="G40" s="1"/>
      <c r="H40" s="1"/>
    </row>
    <row r="41" spans="1:8" ht="16.149999999999999" customHeight="1" thickBot="1" x14ac:dyDescent="0.4">
      <c r="A41" s="805" t="s">
        <v>122</v>
      </c>
      <c r="B41" s="806"/>
      <c r="C41" s="185"/>
      <c r="D41" s="184"/>
      <c r="E41" s="184"/>
      <c r="F41" s="1"/>
      <c r="G41" s="1"/>
      <c r="H41" s="1"/>
    </row>
    <row r="42" spans="1:8" ht="24.65" customHeight="1" thickBot="1" x14ac:dyDescent="0.4">
      <c r="A42" s="805" t="s">
        <v>1507</v>
      </c>
      <c r="B42" s="817"/>
      <c r="C42" s="185"/>
      <c r="D42" s="184"/>
      <c r="E42" s="184"/>
      <c r="F42" s="1"/>
      <c r="G42" s="1"/>
      <c r="H42" s="1"/>
    </row>
    <row r="43" spans="1:8" ht="21.65" customHeight="1" thickBot="1" x14ac:dyDescent="0.4">
      <c r="A43" s="805" t="s">
        <v>123</v>
      </c>
      <c r="B43" s="806"/>
      <c r="C43" s="184">
        <f>C44+C45+C46+C47+C48+C49</f>
        <v>5459</v>
      </c>
      <c r="D43" s="184">
        <f t="shared" ref="D43:E43" si="7">D44+D45+D46+D47+D48+D49</f>
        <v>0</v>
      </c>
      <c r="E43" s="184">
        <f t="shared" si="7"/>
        <v>0</v>
      </c>
      <c r="F43" s="1"/>
      <c r="G43" s="1"/>
      <c r="H43" s="1"/>
    </row>
    <row r="44" spans="1:8" ht="19.899999999999999" customHeight="1" thickBot="1" x14ac:dyDescent="0.4">
      <c r="A44" s="805" t="s">
        <v>1508</v>
      </c>
      <c r="B44" s="806"/>
      <c r="C44" s="429"/>
      <c r="D44" s="430"/>
      <c r="E44" s="430"/>
      <c r="F44" s="1"/>
      <c r="G44" s="1"/>
      <c r="H44" s="1"/>
    </row>
    <row r="45" spans="1:8" ht="27" customHeight="1" thickBot="1" x14ac:dyDescent="0.4">
      <c r="A45" s="805" t="s">
        <v>1509</v>
      </c>
      <c r="B45" s="806"/>
      <c r="C45" s="429"/>
      <c r="D45" s="382"/>
      <c r="E45" s="382"/>
      <c r="F45" s="1"/>
      <c r="G45" s="1"/>
      <c r="H45" s="1"/>
    </row>
    <row r="46" spans="1:8" ht="18" customHeight="1" thickBot="1" x14ac:dyDescent="0.4">
      <c r="A46" s="805" t="s">
        <v>1510</v>
      </c>
      <c r="B46" s="806"/>
      <c r="C46" s="369"/>
      <c r="D46" s="431"/>
      <c r="E46" s="431"/>
      <c r="F46" s="1"/>
      <c r="G46" s="1"/>
      <c r="H46" s="1"/>
    </row>
    <row r="47" spans="1:8" ht="19.899999999999999" customHeight="1" thickBot="1" x14ac:dyDescent="0.4">
      <c r="A47" s="814" t="s">
        <v>1592</v>
      </c>
      <c r="B47" s="815"/>
      <c r="C47" s="369"/>
      <c r="D47" s="431"/>
      <c r="E47" s="431"/>
      <c r="F47" s="1"/>
      <c r="G47" s="1"/>
      <c r="H47" s="1"/>
    </row>
    <row r="48" spans="1:8" ht="26.5" customHeight="1" thickBot="1" x14ac:dyDescent="0.4">
      <c r="A48" s="814" t="s">
        <v>1534</v>
      </c>
      <c r="B48" s="815"/>
      <c r="C48" s="369"/>
      <c r="D48" s="431"/>
      <c r="E48" s="431"/>
      <c r="F48" s="1"/>
      <c r="G48" s="1"/>
      <c r="H48" s="1"/>
    </row>
    <row r="49" spans="1:8" ht="16.149999999999999" customHeight="1" thickBot="1" x14ac:dyDescent="0.4">
      <c r="A49" s="810" t="s">
        <v>1535</v>
      </c>
      <c r="B49" s="811"/>
      <c r="C49" s="382">
        <v>5459</v>
      </c>
      <c r="D49" s="430"/>
      <c r="E49" s="430"/>
      <c r="F49" s="1"/>
      <c r="G49" s="1"/>
      <c r="H49" s="1"/>
    </row>
    <row r="50" spans="1:8" ht="19.899999999999999" customHeight="1" thickBot="1" x14ac:dyDescent="0.4">
      <c r="A50" s="810" t="s">
        <v>1532</v>
      </c>
      <c r="B50" s="811"/>
      <c r="C50" s="430"/>
      <c r="D50" s="430"/>
      <c r="E50" s="430"/>
      <c r="F50" s="1"/>
      <c r="G50" s="1"/>
      <c r="H50" s="1"/>
    </row>
    <row r="51" spans="1:8" ht="16.149999999999999" customHeight="1" thickBot="1" x14ac:dyDescent="0.4">
      <c r="A51" s="810" t="s">
        <v>1593</v>
      </c>
      <c r="B51" s="811"/>
      <c r="C51" s="430"/>
      <c r="D51" s="430"/>
      <c r="E51" s="430"/>
      <c r="F51" s="1"/>
      <c r="G51" s="1"/>
      <c r="H51" s="1"/>
    </row>
    <row r="52" spans="1:8" ht="16.149999999999999" customHeight="1" thickBot="1" x14ac:dyDescent="0.4">
      <c r="A52" s="810" t="s">
        <v>1536</v>
      </c>
      <c r="B52" s="811"/>
      <c r="C52" s="430">
        <v>14230.1</v>
      </c>
      <c r="D52" s="430">
        <v>28446.9</v>
      </c>
      <c r="E52" s="430">
        <v>18989.900000000001</v>
      </c>
      <c r="F52" s="1"/>
      <c r="G52" s="1"/>
      <c r="H52" s="1"/>
    </row>
    <row r="53" spans="1:8" ht="16.149999999999999" customHeight="1" thickBot="1" x14ac:dyDescent="0.4">
      <c r="A53" s="812" t="s">
        <v>125</v>
      </c>
      <c r="B53" s="813"/>
      <c r="C53" s="430">
        <v>6000</v>
      </c>
      <c r="D53" s="430"/>
      <c r="E53" s="430"/>
      <c r="F53" s="1"/>
      <c r="G53" s="1"/>
      <c r="H53" s="1"/>
    </row>
    <row r="54" spans="1:8" ht="18" customHeight="1" thickBot="1" x14ac:dyDescent="0.4">
      <c r="A54" s="812" t="s">
        <v>1511</v>
      </c>
      <c r="B54" s="813"/>
      <c r="C54" s="382"/>
      <c r="D54" s="382"/>
      <c r="E54" s="382"/>
      <c r="F54" s="1"/>
      <c r="G54" s="1"/>
      <c r="H54" s="1"/>
    </row>
    <row r="55" spans="1:8" ht="16.899999999999999" customHeight="1" thickBot="1" x14ac:dyDescent="0.4">
      <c r="A55" s="805" t="s">
        <v>1533</v>
      </c>
      <c r="B55" s="806"/>
      <c r="C55" s="430">
        <v>11053.2</v>
      </c>
      <c r="D55" s="430">
        <v>11154.7</v>
      </c>
      <c r="E55" s="430">
        <v>4220.5</v>
      </c>
      <c r="F55" s="1"/>
      <c r="G55" s="1"/>
      <c r="H55" s="1"/>
    </row>
    <row r="56" spans="1:8" ht="30" customHeight="1" thickBot="1" x14ac:dyDescent="0.4">
      <c r="A56" s="805" t="s">
        <v>192</v>
      </c>
      <c r="B56" s="806"/>
      <c r="C56" s="382"/>
      <c r="D56" s="430"/>
      <c r="E56" s="430"/>
      <c r="F56" s="1"/>
      <c r="G56" s="1"/>
      <c r="H56" s="1"/>
    </row>
    <row r="57" spans="1:8" ht="30.65" customHeight="1" thickBot="1" x14ac:dyDescent="0.4">
      <c r="A57" s="803" t="s">
        <v>126</v>
      </c>
      <c r="B57" s="807"/>
      <c r="C57" s="183">
        <f>C58+C59</f>
        <v>280</v>
      </c>
      <c r="D57" s="183">
        <f t="shared" ref="D57:E57" si="8">D58+D59</f>
        <v>0</v>
      </c>
      <c r="E57" s="183">
        <f t="shared" si="8"/>
        <v>0</v>
      </c>
      <c r="F57" s="1"/>
      <c r="G57" s="1"/>
      <c r="H57" s="1"/>
    </row>
    <row r="58" spans="1:8" ht="16.149999999999999" customHeight="1" thickBot="1" x14ac:dyDescent="0.4">
      <c r="A58" s="808" t="s">
        <v>128</v>
      </c>
      <c r="B58" s="809"/>
      <c r="C58" s="665">
        <v>280</v>
      </c>
      <c r="D58" s="666"/>
      <c r="E58" s="666"/>
      <c r="F58" s="1"/>
      <c r="G58" s="1"/>
      <c r="H58" s="1"/>
    </row>
    <row r="59" spans="1:8" ht="23.5" customHeight="1" thickBot="1" x14ac:dyDescent="0.4">
      <c r="A59" s="801" t="s">
        <v>675</v>
      </c>
      <c r="B59" s="802"/>
      <c r="C59" s="665"/>
      <c r="D59" s="666"/>
      <c r="E59" s="666"/>
      <c r="F59" s="1"/>
      <c r="G59" s="1"/>
      <c r="H59" s="1"/>
    </row>
    <row r="60" spans="1:8" ht="23.5" customHeight="1" thickBot="1" x14ac:dyDescent="0.4">
      <c r="A60" s="803" t="s">
        <v>129</v>
      </c>
      <c r="B60" s="804"/>
      <c r="C60" s="183">
        <f>C37+C57</f>
        <v>37149.300000000003</v>
      </c>
      <c r="D60" s="183">
        <f t="shared" ref="D60:E60" si="9">D37+D57</f>
        <v>39646.600000000006</v>
      </c>
      <c r="E60" s="183">
        <f t="shared" si="9"/>
        <v>23240.400000000001</v>
      </c>
      <c r="F60" s="1"/>
      <c r="G60" s="1"/>
      <c r="H60" s="1"/>
    </row>
    <row r="61" spans="1:8" ht="21" customHeight="1" thickBot="1" x14ac:dyDescent="0.4">
      <c r="A61" s="812" t="s">
        <v>14</v>
      </c>
      <c r="B61" s="813"/>
      <c r="C61" s="45">
        <v>7558.7</v>
      </c>
      <c r="D61" s="45">
        <v>21408.2</v>
      </c>
      <c r="E61" s="45">
        <v>13844.4</v>
      </c>
      <c r="F61" s="1"/>
      <c r="G61" s="1"/>
      <c r="H61" s="1"/>
    </row>
    <row r="62" spans="1:8" ht="24.65" customHeight="1" thickBot="1" x14ac:dyDescent="0.4">
      <c r="A62" s="812" t="s">
        <v>15</v>
      </c>
      <c r="B62" s="813"/>
      <c r="C62" s="184"/>
      <c r="D62" s="15"/>
      <c r="E62" s="15"/>
      <c r="F62" s="1"/>
      <c r="G62" s="1"/>
      <c r="H62" s="1"/>
    </row>
    <row r="63" spans="1:8" ht="15.5" thickBot="1" x14ac:dyDescent="0.4">
      <c r="A63" s="646"/>
      <c r="B63" s="646"/>
      <c r="C63" s="647"/>
      <c r="D63" s="645"/>
      <c r="E63" s="645"/>
      <c r="F63" s="1"/>
      <c r="G63" s="1"/>
      <c r="H63" s="1"/>
    </row>
    <row r="64" spans="1:8" ht="35" thickBot="1" x14ac:dyDescent="0.4">
      <c r="A64" s="9" t="s">
        <v>11</v>
      </c>
      <c r="B64" s="10" t="s">
        <v>12</v>
      </c>
      <c r="C64" s="16" t="s">
        <v>131</v>
      </c>
      <c r="D64" s="16" t="s">
        <v>132</v>
      </c>
      <c r="E64" s="16" t="s">
        <v>1450</v>
      </c>
      <c r="F64" s="1"/>
      <c r="G64" s="1"/>
      <c r="H64" s="1"/>
    </row>
    <row r="65" spans="1:8" ht="15.5" thickBot="1" x14ac:dyDescent="0.4">
      <c r="A65" s="11">
        <v>1</v>
      </c>
      <c r="B65" s="12">
        <v>2</v>
      </c>
      <c r="C65" s="12">
        <v>3</v>
      </c>
      <c r="D65" s="12">
        <v>4</v>
      </c>
      <c r="E65" s="12">
        <v>5</v>
      </c>
      <c r="F65" s="1"/>
      <c r="G65" s="1"/>
      <c r="H65" s="1"/>
    </row>
    <row r="66" spans="1:8" ht="16.149999999999999" customHeight="1" thickBot="1" x14ac:dyDescent="0.4">
      <c r="A66" s="13"/>
      <c r="B66" s="428" t="s">
        <v>750</v>
      </c>
      <c r="C66" s="15"/>
      <c r="D66" s="15"/>
      <c r="E66" s="15"/>
      <c r="F66" s="1"/>
      <c r="G66" s="1"/>
      <c r="H66" s="1"/>
    </row>
    <row r="67" spans="1:8" ht="16.149999999999999" customHeight="1" thickBot="1" x14ac:dyDescent="0.4">
      <c r="A67" s="803" t="s">
        <v>127</v>
      </c>
      <c r="B67" s="804"/>
      <c r="C67" s="183">
        <f>C69+C73+C81+C82+C83+C85+C86</f>
        <v>803.6</v>
      </c>
      <c r="D67" s="183">
        <f t="shared" ref="D67:E67" si="10">D69+D73+D81+D82+D83+D85+D86</f>
        <v>658.6</v>
      </c>
      <c r="E67" s="183">
        <f t="shared" si="10"/>
        <v>1011.6</v>
      </c>
      <c r="F67" s="1"/>
      <c r="G67" s="1"/>
      <c r="H67" s="1"/>
    </row>
    <row r="68" spans="1:8" ht="16.149999999999999" customHeight="1" x14ac:dyDescent="0.35">
      <c r="A68" s="818" t="s">
        <v>13</v>
      </c>
      <c r="B68" s="819"/>
      <c r="C68" s="33"/>
      <c r="D68" s="33"/>
      <c r="E68" s="33"/>
      <c r="F68" s="1"/>
      <c r="G68" s="1"/>
      <c r="H68" s="1"/>
    </row>
    <row r="69" spans="1:8" ht="16.149999999999999" customHeight="1" thickBot="1" x14ac:dyDescent="0.4">
      <c r="A69" s="820" t="s">
        <v>1506</v>
      </c>
      <c r="B69" s="821"/>
      <c r="C69" s="186">
        <f>C70+C71+C72</f>
        <v>435.6</v>
      </c>
      <c r="D69" s="186">
        <f t="shared" ref="D69" si="11">D70+D71+D72</f>
        <v>658.6</v>
      </c>
      <c r="E69" s="186">
        <f>E70+E71+E72</f>
        <v>1011.6</v>
      </c>
      <c r="F69" s="1"/>
      <c r="G69" s="1"/>
      <c r="H69" s="1"/>
    </row>
    <row r="70" spans="1:8" ht="16.149999999999999" customHeight="1" thickBot="1" x14ac:dyDescent="0.4">
      <c r="A70" s="805" t="s">
        <v>191</v>
      </c>
      <c r="B70" s="806"/>
      <c r="C70" s="369">
        <v>435.6</v>
      </c>
      <c r="D70" s="185">
        <v>658.6</v>
      </c>
      <c r="E70" s="45">
        <v>1011.6</v>
      </c>
      <c r="F70" s="1"/>
      <c r="G70" s="1"/>
      <c r="H70" s="1"/>
    </row>
    <row r="71" spans="1:8" ht="22.15" customHeight="1" thickBot="1" x14ac:dyDescent="0.4">
      <c r="A71" s="805" t="s">
        <v>122</v>
      </c>
      <c r="B71" s="806"/>
      <c r="C71" s="45"/>
      <c r="D71" s="15"/>
      <c r="E71" s="15"/>
      <c r="F71" s="1"/>
      <c r="G71" s="1"/>
      <c r="H71" s="1"/>
    </row>
    <row r="72" spans="1:8" ht="29.5" customHeight="1" thickBot="1" x14ac:dyDescent="0.4">
      <c r="A72" s="805" t="s">
        <v>1507</v>
      </c>
      <c r="B72" s="817"/>
      <c r="C72" s="45"/>
      <c r="D72" s="15"/>
      <c r="E72" s="15"/>
      <c r="F72" s="1"/>
      <c r="G72" s="1"/>
      <c r="H72" s="1"/>
    </row>
    <row r="73" spans="1:8" ht="24" customHeight="1" thickBot="1" x14ac:dyDescent="0.4">
      <c r="A73" s="805" t="s">
        <v>123</v>
      </c>
      <c r="B73" s="806"/>
      <c r="C73" s="184">
        <f>C74+C75+C76+C77+C78+C79</f>
        <v>0</v>
      </c>
      <c r="D73" s="184">
        <f t="shared" ref="D73" si="12">D74+D75+D76+D77+D78+D79</f>
        <v>0</v>
      </c>
      <c r="E73" s="184">
        <f t="shared" ref="E73" si="13">E74+E75+E76+E77+E78+E79</f>
        <v>0</v>
      </c>
      <c r="F73" s="1"/>
      <c r="G73" s="1"/>
      <c r="H73" s="1"/>
    </row>
    <row r="74" spans="1:8" ht="20.5" customHeight="1" thickBot="1" x14ac:dyDescent="0.4">
      <c r="A74" s="805" t="s">
        <v>1508</v>
      </c>
      <c r="B74" s="806"/>
      <c r="C74" s="429"/>
      <c r="D74" s="430"/>
      <c r="E74" s="430"/>
      <c r="F74" s="1"/>
      <c r="G74" s="1"/>
      <c r="H74" s="1"/>
    </row>
    <row r="75" spans="1:8" ht="30" customHeight="1" thickBot="1" x14ac:dyDescent="0.4">
      <c r="A75" s="805" t="s">
        <v>1509</v>
      </c>
      <c r="B75" s="806"/>
      <c r="C75" s="429"/>
      <c r="D75" s="382"/>
      <c r="E75" s="382"/>
      <c r="F75" s="1"/>
      <c r="G75" s="1"/>
      <c r="H75" s="1"/>
    </row>
    <row r="76" spans="1:8" ht="21" customHeight="1" thickBot="1" x14ac:dyDescent="0.4">
      <c r="A76" s="805" t="s">
        <v>1510</v>
      </c>
      <c r="B76" s="806"/>
      <c r="C76" s="369"/>
      <c r="D76" s="431"/>
      <c r="E76" s="431"/>
      <c r="F76" s="1"/>
      <c r="G76" s="1"/>
      <c r="H76" s="1"/>
    </row>
    <row r="77" spans="1:8" ht="21" customHeight="1" thickBot="1" x14ac:dyDescent="0.4">
      <c r="A77" s="814" t="s">
        <v>1531</v>
      </c>
      <c r="B77" s="815"/>
      <c r="C77" s="369"/>
      <c r="D77" s="431"/>
      <c r="E77" s="431"/>
      <c r="F77" s="1"/>
      <c r="G77" s="1"/>
      <c r="H77" s="1"/>
    </row>
    <row r="78" spans="1:8" ht="28.9" customHeight="1" thickBot="1" x14ac:dyDescent="0.4">
      <c r="A78" s="814" t="s">
        <v>1534</v>
      </c>
      <c r="B78" s="815"/>
      <c r="C78" s="369"/>
      <c r="D78" s="431"/>
      <c r="E78" s="431"/>
      <c r="F78" s="1"/>
      <c r="G78" s="1"/>
      <c r="H78" s="1"/>
    </row>
    <row r="79" spans="1:8" ht="16.149999999999999" customHeight="1" thickBot="1" x14ac:dyDescent="0.4">
      <c r="A79" s="810" t="s">
        <v>1535</v>
      </c>
      <c r="B79" s="811"/>
      <c r="C79" s="369"/>
      <c r="D79" s="431"/>
      <c r="E79" s="431"/>
      <c r="F79" s="1"/>
      <c r="G79" s="1"/>
      <c r="H79" s="1"/>
    </row>
    <row r="80" spans="1:8" ht="16.149999999999999" customHeight="1" thickBot="1" x14ac:dyDescent="0.4">
      <c r="A80" s="810" t="s">
        <v>1532</v>
      </c>
      <c r="B80" s="811"/>
      <c r="C80" s="431"/>
      <c r="D80" s="431"/>
      <c r="E80" s="431"/>
      <c r="F80" s="1"/>
      <c r="G80" s="1"/>
      <c r="H80" s="1"/>
    </row>
    <row r="81" spans="1:8" ht="16.149999999999999" customHeight="1" thickBot="1" x14ac:dyDescent="0.4">
      <c r="A81" s="810" t="s">
        <v>1593</v>
      </c>
      <c r="B81" s="811"/>
      <c r="C81" s="431"/>
      <c r="D81" s="431"/>
      <c r="E81" s="431"/>
      <c r="F81" s="1"/>
      <c r="G81" s="1"/>
      <c r="H81" s="1"/>
    </row>
    <row r="82" spans="1:8" ht="16.149999999999999" customHeight="1" thickBot="1" x14ac:dyDescent="0.4">
      <c r="A82" s="812" t="s">
        <v>124</v>
      </c>
      <c r="B82" s="813"/>
      <c r="C82" s="431"/>
      <c r="D82" s="431"/>
      <c r="E82" s="431"/>
      <c r="F82" s="1"/>
      <c r="G82" s="1"/>
      <c r="H82" s="1"/>
    </row>
    <row r="83" spans="1:8" ht="18.649999999999999" customHeight="1" thickBot="1" x14ac:dyDescent="0.4">
      <c r="A83" s="812" t="s">
        <v>125</v>
      </c>
      <c r="B83" s="813"/>
      <c r="C83" s="431"/>
      <c r="D83" s="431"/>
      <c r="E83" s="431"/>
      <c r="F83" s="1"/>
      <c r="G83" s="1"/>
      <c r="H83" s="1"/>
    </row>
    <row r="84" spans="1:8" ht="18" customHeight="1" thickBot="1" x14ac:dyDescent="0.4">
      <c r="A84" s="812" t="s">
        <v>1511</v>
      </c>
      <c r="B84" s="813"/>
      <c r="C84" s="382"/>
      <c r="D84" s="382"/>
      <c r="E84" s="382"/>
      <c r="F84" s="1"/>
      <c r="G84" s="1"/>
      <c r="H84" s="1"/>
    </row>
    <row r="85" spans="1:8" ht="22.15" customHeight="1" thickBot="1" x14ac:dyDescent="0.4">
      <c r="A85" s="805" t="s">
        <v>1533</v>
      </c>
      <c r="B85" s="806"/>
      <c r="C85" s="382">
        <v>368</v>
      </c>
      <c r="D85" s="431"/>
      <c r="E85" s="431"/>
      <c r="F85" s="1"/>
      <c r="G85" s="1"/>
      <c r="H85" s="1"/>
    </row>
    <row r="86" spans="1:8" ht="27" customHeight="1" thickBot="1" x14ac:dyDescent="0.4">
      <c r="A86" s="805" t="s">
        <v>192</v>
      </c>
      <c r="B86" s="806"/>
      <c r="C86" s="369"/>
      <c r="D86" s="431"/>
      <c r="E86" s="431"/>
      <c r="F86" s="1"/>
      <c r="G86" s="1"/>
      <c r="H86" s="1"/>
    </row>
    <row r="87" spans="1:8" ht="24.65" customHeight="1" thickBot="1" x14ac:dyDescent="0.4">
      <c r="A87" s="803" t="s">
        <v>126</v>
      </c>
      <c r="B87" s="807"/>
      <c r="C87" s="183">
        <f>C88+C89</f>
        <v>0</v>
      </c>
      <c r="D87" s="183">
        <f t="shared" ref="D87" si="14">D88+D89</f>
        <v>0</v>
      </c>
      <c r="E87" s="183">
        <f t="shared" ref="E87" si="15">E88+E89</f>
        <v>0</v>
      </c>
      <c r="F87" s="1"/>
      <c r="G87" s="1"/>
      <c r="H87" s="1"/>
    </row>
    <row r="88" spans="1:8" ht="19.899999999999999" customHeight="1" thickBot="1" x14ac:dyDescent="0.4">
      <c r="A88" s="808" t="s">
        <v>128</v>
      </c>
      <c r="B88" s="809"/>
      <c r="C88" s="46"/>
      <c r="D88" s="34"/>
      <c r="E88" s="34"/>
      <c r="F88" s="1"/>
      <c r="G88" s="1"/>
      <c r="H88" s="1"/>
    </row>
    <row r="89" spans="1:8" ht="24.65" customHeight="1" thickBot="1" x14ac:dyDescent="0.4">
      <c r="A89" s="801" t="s">
        <v>675</v>
      </c>
      <c r="B89" s="802"/>
      <c r="C89" s="46"/>
      <c r="D89" s="34"/>
      <c r="E89" s="34"/>
      <c r="F89" s="1"/>
      <c r="G89" s="1"/>
      <c r="H89" s="1"/>
    </row>
    <row r="90" spans="1:8" ht="19.149999999999999" customHeight="1" thickBot="1" x14ac:dyDescent="0.4">
      <c r="A90" s="803" t="s">
        <v>129</v>
      </c>
      <c r="B90" s="804"/>
      <c r="C90" s="183">
        <f>C67+C87</f>
        <v>803.6</v>
      </c>
      <c r="D90" s="183">
        <f t="shared" ref="D90:E90" si="16">D67+D87</f>
        <v>658.6</v>
      </c>
      <c r="E90" s="183">
        <f t="shared" si="16"/>
        <v>1011.6</v>
      </c>
      <c r="F90" s="1"/>
      <c r="G90" s="1"/>
      <c r="H90" s="1"/>
    </row>
    <row r="91" spans="1:8" ht="19.149999999999999" customHeight="1" thickBot="1" x14ac:dyDescent="0.4">
      <c r="A91" s="812" t="s">
        <v>14</v>
      </c>
      <c r="B91" s="813"/>
      <c r="C91" s="15"/>
      <c r="D91" s="15"/>
      <c r="E91" s="15"/>
      <c r="F91" s="1"/>
      <c r="G91" s="1"/>
      <c r="H91" s="1"/>
    </row>
    <row r="92" spans="1:8" ht="25.15" customHeight="1" thickBot="1" x14ac:dyDescent="0.4">
      <c r="A92" s="812" t="s">
        <v>15</v>
      </c>
      <c r="B92" s="813"/>
      <c r="C92" s="184"/>
      <c r="D92" s="15"/>
      <c r="E92" s="15"/>
      <c r="F92" s="1"/>
      <c r="G92" s="1"/>
      <c r="H92" s="1"/>
    </row>
    <row r="93" spans="1:8" ht="15.5" thickBot="1" x14ac:dyDescent="0.4">
      <c r="A93" s="1"/>
      <c r="B93" s="1"/>
      <c r="C93" s="1"/>
      <c r="D93" s="1"/>
      <c r="E93" s="1"/>
      <c r="F93" s="1"/>
      <c r="G93" s="1"/>
      <c r="H93" s="1"/>
    </row>
    <row r="94" spans="1:8" ht="35" thickBot="1" x14ac:dyDescent="0.4">
      <c r="A94" s="9" t="s">
        <v>11</v>
      </c>
      <c r="B94" s="10" t="s">
        <v>12</v>
      </c>
      <c r="C94" s="16" t="s">
        <v>131</v>
      </c>
      <c r="D94" s="16" t="s">
        <v>132</v>
      </c>
      <c r="E94" s="16" t="s">
        <v>1450</v>
      </c>
      <c r="F94" s="1"/>
      <c r="G94" s="1"/>
      <c r="H94" s="1"/>
    </row>
    <row r="95" spans="1:8" ht="15.5" thickBot="1" x14ac:dyDescent="0.4">
      <c r="A95" s="11">
        <v>1</v>
      </c>
      <c r="B95" s="12">
        <v>2</v>
      </c>
      <c r="C95" s="12">
        <v>3</v>
      </c>
      <c r="D95" s="12">
        <v>4</v>
      </c>
      <c r="E95" s="12">
        <v>5</v>
      </c>
      <c r="F95" s="1"/>
      <c r="G95" s="1"/>
      <c r="H95" s="1"/>
    </row>
    <row r="96" spans="1:8" ht="16.149999999999999" customHeight="1" thickBot="1" x14ac:dyDescent="0.4">
      <c r="A96" s="13"/>
      <c r="B96" s="428" t="s">
        <v>1207</v>
      </c>
      <c r="C96" s="15"/>
      <c r="D96" s="15"/>
      <c r="E96" s="15"/>
      <c r="F96" s="1"/>
      <c r="G96" s="1"/>
      <c r="H96" s="1"/>
    </row>
    <row r="97" spans="1:8" ht="16.149999999999999" customHeight="1" thickBot="1" x14ac:dyDescent="0.4">
      <c r="A97" s="803" t="s">
        <v>127</v>
      </c>
      <c r="B97" s="804"/>
      <c r="C97" s="183">
        <f>C99+C103+C111+C112+C113+C115+C116</f>
        <v>452.3</v>
      </c>
      <c r="D97" s="183">
        <f t="shared" ref="D97:E97" si="17">D99+D103+D111+D112+D113+D115+D116</f>
        <v>312</v>
      </c>
      <c r="E97" s="183">
        <f t="shared" si="17"/>
        <v>312</v>
      </c>
      <c r="F97" s="1"/>
      <c r="G97" s="1"/>
      <c r="H97" s="1"/>
    </row>
    <row r="98" spans="1:8" ht="16.149999999999999" customHeight="1" x14ac:dyDescent="0.35">
      <c r="A98" s="818" t="s">
        <v>13</v>
      </c>
      <c r="B98" s="819"/>
      <c r="C98" s="33"/>
      <c r="D98" s="33"/>
      <c r="E98" s="33"/>
      <c r="F98" s="1"/>
      <c r="G98" s="1"/>
      <c r="H98" s="1"/>
    </row>
    <row r="99" spans="1:8" ht="16.149999999999999" customHeight="1" thickBot="1" x14ac:dyDescent="0.4">
      <c r="A99" s="820" t="s">
        <v>1506</v>
      </c>
      <c r="B99" s="821"/>
      <c r="C99" s="186">
        <f>C100+C101+C102</f>
        <v>312</v>
      </c>
      <c r="D99" s="186">
        <f t="shared" ref="D99" si="18">D100+D101+D102</f>
        <v>312</v>
      </c>
      <c r="E99" s="186">
        <f>E100+E101+E102</f>
        <v>312</v>
      </c>
      <c r="F99" s="1"/>
      <c r="G99" s="1"/>
      <c r="H99" s="1"/>
    </row>
    <row r="100" spans="1:8" ht="16.149999999999999" customHeight="1" thickBot="1" x14ac:dyDescent="0.4">
      <c r="A100" s="805" t="s">
        <v>191</v>
      </c>
      <c r="B100" s="806"/>
      <c r="C100" s="382">
        <v>312</v>
      </c>
      <c r="D100" s="185">
        <v>312</v>
      </c>
      <c r="E100" s="185">
        <v>312</v>
      </c>
      <c r="F100" s="1"/>
      <c r="G100" s="1"/>
      <c r="H100" s="1"/>
    </row>
    <row r="101" spans="1:8" ht="25.15" customHeight="1" thickBot="1" x14ac:dyDescent="0.4">
      <c r="A101" s="805" t="s">
        <v>122</v>
      </c>
      <c r="B101" s="806"/>
      <c r="C101" s="45"/>
      <c r="D101" s="15"/>
      <c r="E101" s="15"/>
      <c r="F101" s="1"/>
      <c r="G101" s="1"/>
      <c r="H101" s="1"/>
    </row>
    <row r="102" spans="1:8" ht="30" customHeight="1" thickBot="1" x14ac:dyDescent="0.4">
      <c r="A102" s="805" t="s">
        <v>1507</v>
      </c>
      <c r="B102" s="817"/>
      <c r="C102" s="45"/>
      <c r="D102" s="15"/>
      <c r="E102" s="15"/>
      <c r="F102" s="1"/>
      <c r="G102" s="1"/>
      <c r="H102" s="1"/>
    </row>
    <row r="103" spans="1:8" ht="24.65" customHeight="1" thickBot="1" x14ac:dyDescent="0.4">
      <c r="A103" s="805" t="s">
        <v>123</v>
      </c>
      <c r="B103" s="806"/>
      <c r="C103" s="184">
        <f>C104+C105+C106+C107+C108+C109</f>
        <v>0</v>
      </c>
      <c r="D103" s="184">
        <f t="shared" ref="D103" si="19">D104+D105+D106+D107+D108+D109</f>
        <v>0</v>
      </c>
      <c r="E103" s="184">
        <f t="shared" ref="E103" si="20">E104+E105+E106+E107+E108+E109</f>
        <v>0</v>
      </c>
      <c r="F103" s="1"/>
      <c r="G103" s="1"/>
      <c r="H103" s="1"/>
    </row>
    <row r="104" spans="1:8" ht="29.5" customHeight="1" thickBot="1" x14ac:dyDescent="0.4">
      <c r="A104" s="805" t="s">
        <v>1508</v>
      </c>
      <c r="B104" s="806"/>
      <c r="C104" s="429"/>
      <c r="D104" s="430"/>
      <c r="E104" s="430"/>
      <c r="F104" s="1"/>
      <c r="G104" s="1"/>
      <c r="H104" s="1"/>
    </row>
    <row r="105" spans="1:8" ht="25.15" customHeight="1" thickBot="1" x14ac:dyDescent="0.4">
      <c r="A105" s="805" t="s">
        <v>1509</v>
      </c>
      <c r="B105" s="806"/>
      <c r="C105" s="429"/>
      <c r="D105" s="382"/>
      <c r="E105" s="382"/>
      <c r="F105" s="1"/>
      <c r="G105" s="1"/>
      <c r="H105" s="1"/>
    </row>
    <row r="106" spans="1:8" ht="19.899999999999999" customHeight="1" thickBot="1" x14ac:dyDescent="0.4">
      <c r="A106" s="805" t="s">
        <v>1510</v>
      </c>
      <c r="B106" s="806"/>
      <c r="C106" s="369"/>
      <c r="D106" s="431"/>
      <c r="E106" s="431"/>
      <c r="F106" s="1"/>
      <c r="G106" s="1"/>
      <c r="H106" s="1"/>
    </row>
    <row r="107" spans="1:8" ht="19.149999999999999" customHeight="1" thickBot="1" x14ac:dyDescent="0.4">
      <c r="A107" s="814" t="s">
        <v>1531</v>
      </c>
      <c r="B107" s="815"/>
      <c r="C107" s="369"/>
      <c r="D107" s="431"/>
      <c r="E107" s="431"/>
      <c r="F107" s="1"/>
      <c r="G107" s="1"/>
      <c r="H107" s="1"/>
    </row>
    <row r="108" spans="1:8" ht="33.65" customHeight="1" thickBot="1" x14ac:dyDescent="0.4">
      <c r="A108" s="814" t="s">
        <v>1534</v>
      </c>
      <c r="B108" s="815"/>
      <c r="C108" s="369"/>
      <c r="D108" s="431"/>
      <c r="E108" s="431"/>
      <c r="F108" s="1"/>
      <c r="G108" s="1"/>
      <c r="H108" s="1"/>
    </row>
    <row r="109" spans="1:8" ht="16.149999999999999" customHeight="1" thickBot="1" x14ac:dyDescent="0.4">
      <c r="A109" s="810" t="s">
        <v>1535</v>
      </c>
      <c r="B109" s="811"/>
      <c r="C109" s="369"/>
      <c r="D109" s="431"/>
      <c r="E109" s="431"/>
      <c r="F109" s="1"/>
      <c r="G109" s="1"/>
      <c r="H109" s="1"/>
    </row>
    <row r="110" spans="1:8" ht="16.149999999999999" customHeight="1" thickBot="1" x14ac:dyDescent="0.4">
      <c r="A110" s="810" t="s">
        <v>1532</v>
      </c>
      <c r="B110" s="811"/>
      <c r="C110" s="431"/>
      <c r="D110" s="431"/>
      <c r="E110" s="431"/>
      <c r="F110" s="1"/>
      <c r="G110" s="1"/>
      <c r="H110" s="1"/>
    </row>
    <row r="111" spans="1:8" ht="16.149999999999999" customHeight="1" thickBot="1" x14ac:dyDescent="0.4">
      <c r="A111" s="810" t="s">
        <v>1593</v>
      </c>
      <c r="B111" s="811"/>
      <c r="C111" s="431"/>
      <c r="D111" s="431"/>
      <c r="E111" s="431"/>
      <c r="F111" s="1"/>
      <c r="G111" s="1"/>
      <c r="H111" s="1"/>
    </row>
    <row r="112" spans="1:8" ht="16.149999999999999" customHeight="1" thickBot="1" x14ac:dyDescent="0.4">
      <c r="A112" s="810" t="s">
        <v>1536</v>
      </c>
      <c r="B112" s="811"/>
      <c r="C112" s="431"/>
      <c r="D112" s="431"/>
      <c r="E112" s="431"/>
      <c r="F112" s="1"/>
      <c r="G112" s="1"/>
      <c r="H112" s="1"/>
    </row>
    <row r="113" spans="1:8" ht="16.149999999999999" customHeight="1" thickBot="1" x14ac:dyDescent="0.4">
      <c r="A113" s="812" t="s">
        <v>125</v>
      </c>
      <c r="B113" s="813"/>
      <c r="C113" s="431"/>
      <c r="D113" s="431"/>
      <c r="E113" s="431"/>
      <c r="F113" s="1"/>
      <c r="G113" s="1"/>
      <c r="H113" s="1"/>
    </row>
    <row r="114" spans="1:8" ht="20.5" customHeight="1" thickBot="1" x14ac:dyDescent="0.4">
      <c r="A114" s="812" t="s">
        <v>1511</v>
      </c>
      <c r="B114" s="813"/>
      <c r="C114" s="382"/>
      <c r="D114" s="382"/>
      <c r="E114" s="382"/>
      <c r="F114" s="1"/>
      <c r="G114" s="1"/>
      <c r="H114" s="1"/>
    </row>
    <row r="115" spans="1:8" ht="24" customHeight="1" thickBot="1" x14ac:dyDescent="0.4">
      <c r="A115" s="805" t="s">
        <v>1533</v>
      </c>
      <c r="B115" s="806"/>
      <c r="C115" s="369"/>
      <c r="D115" s="431"/>
      <c r="E115" s="431"/>
      <c r="F115" s="1"/>
      <c r="G115" s="1"/>
      <c r="H115" s="1"/>
    </row>
    <row r="116" spans="1:8" ht="27.75" customHeight="1" thickBot="1" x14ac:dyDescent="0.4">
      <c r="A116" s="805" t="s">
        <v>192</v>
      </c>
      <c r="B116" s="806"/>
      <c r="C116" s="369">
        <v>140.30000000000001</v>
      </c>
      <c r="D116" s="431"/>
      <c r="E116" s="431"/>
      <c r="F116" s="1"/>
      <c r="G116" s="1"/>
      <c r="H116" s="1"/>
    </row>
    <row r="117" spans="1:8" ht="23.5" customHeight="1" thickBot="1" x14ac:dyDescent="0.4">
      <c r="A117" s="803" t="s">
        <v>126</v>
      </c>
      <c r="B117" s="807"/>
      <c r="C117" s="183">
        <f>C118+C119</f>
        <v>0</v>
      </c>
      <c r="D117" s="183">
        <f t="shared" ref="D117" si="21">D118+D119</f>
        <v>0</v>
      </c>
      <c r="E117" s="183">
        <f t="shared" ref="E117" si="22">E118+E119</f>
        <v>0</v>
      </c>
      <c r="F117" s="1"/>
      <c r="G117" s="1"/>
      <c r="H117" s="1"/>
    </row>
    <row r="118" spans="1:8" ht="27" customHeight="1" thickBot="1" x14ac:dyDescent="0.4">
      <c r="A118" s="808" t="s">
        <v>128</v>
      </c>
      <c r="B118" s="809"/>
      <c r="C118" s="46"/>
      <c r="D118" s="34"/>
      <c r="E118" s="34"/>
      <c r="F118" s="1"/>
      <c r="G118" s="1"/>
      <c r="H118" s="1"/>
    </row>
    <row r="119" spans="1:8" ht="24" customHeight="1" thickBot="1" x14ac:dyDescent="0.4">
      <c r="A119" s="801" t="s">
        <v>675</v>
      </c>
      <c r="B119" s="802"/>
      <c r="C119" s="46"/>
      <c r="D119" s="34"/>
      <c r="E119" s="34"/>
      <c r="F119" s="1"/>
      <c r="G119" s="1"/>
      <c r="H119" s="1"/>
    </row>
    <row r="120" spans="1:8" ht="16.149999999999999" customHeight="1" thickBot="1" x14ac:dyDescent="0.4">
      <c r="A120" s="803" t="s">
        <v>129</v>
      </c>
      <c r="B120" s="804"/>
      <c r="C120" s="183">
        <f>C97+C117</f>
        <v>452.3</v>
      </c>
      <c r="D120" s="183">
        <f t="shared" ref="D120:E120" si="23">D97+D117</f>
        <v>312</v>
      </c>
      <c r="E120" s="183">
        <f t="shared" si="23"/>
        <v>312</v>
      </c>
      <c r="F120" s="1"/>
      <c r="G120" s="1"/>
      <c r="H120" s="1"/>
    </row>
    <row r="121" spans="1:8" ht="20.5" customHeight="1" thickBot="1" x14ac:dyDescent="0.4">
      <c r="A121" s="812" t="s">
        <v>14</v>
      </c>
      <c r="B121" s="813"/>
      <c r="C121" s="15"/>
      <c r="D121" s="15"/>
      <c r="E121" s="15"/>
      <c r="F121" s="1"/>
      <c r="G121" s="1"/>
      <c r="H121" s="1"/>
    </row>
    <row r="122" spans="1:8" ht="29.5" customHeight="1" thickBot="1" x14ac:dyDescent="0.4">
      <c r="A122" s="812" t="s">
        <v>15</v>
      </c>
      <c r="B122" s="813"/>
      <c r="C122" s="184"/>
      <c r="D122" s="15"/>
      <c r="E122" s="15"/>
      <c r="F122" s="1"/>
      <c r="G122" s="1"/>
      <c r="H122" s="1"/>
    </row>
    <row r="123" spans="1:8" ht="15.5" thickBot="1" x14ac:dyDescent="0.4">
      <c r="A123" s="1"/>
      <c r="B123" s="1"/>
      <c r="C123" s="1"/>
      <c r="D123" s="1"/>
      <c r="E123" s="1"/>
      <c r="F123" s="1"/>
      <c r="G123" s="1"/>
      <c r="H123" s="1"/>
    </row>
    <row r="124" spans="1:8" ht="35" thickBot="1" x14ac:dyDescent="0.4">
      <c r="A124" s="9" t="s">
        <v>11</v>
      </c>
      <c r="B124" s="10" t="s">
        <v>12</v>
      </c>
      <c r="C124" s="16" t="s">
        <v>131</v>
      </c>
      <c r="D124" s="16" t="s">
        <v>132</v>
      </c>
      <c r="E124" s="16" t="s">
        <v>1450</v>
      </c>
      <c r="F124" s="1"/>
      <c r="G124" s="1"/>
      <c r="H124" s="1"/>
    </row>
    <row r="125" spans="1:8" ht="15.5" thickBot="1" x14ac:dyDescent="0.4">
      <c r="A125" s="11">
        <v>1</v>
      </c>
      <c r="B125" s="12">
        <v>2</v>
      </c>
      <c r="C125" s="12">
        <v>3</v>
      </c>
      <c r="D125" s="12">
        <v>4</v>
      </c>
      <c r="E125" s="12">
        <v>5</v>
      </c>
      <c r="F125" s="1"/>
      <c r="G125" s="1"/>
      <c r="H125" s="1"/>
    </row>
    <row r="126" spans="1:8" ht="16.149999999999999" customHeight="1" thickBot="1" x14ac:dyDescent="0.4">
      <c r="A126" s="13"/>
      <c r="B126" s="428" t="s">
        <v>1208</v>
      </c>
      <c r="C126" s="15"/>
      <c r="D126" s="15"/>
      <c r="E126" s="15"/>
      <c r="F126" s="1"/>
      <c r="G126" s="1"/>
      <c r="H126" s="1"/>
    </row>
    <row r="127" spans="1:8" ht="16.149999999999999" customHeight="1" thickBot="1" x14ac:dyDescent="0.4">
      <c r="A127" s="803" t="s">
        <v>127</v>
      </c>
      <c r="B127" s="804"/>
      <c r="C127" s="183">
        <f>C129+C133+C141+C142+C143+C145+C146</f>
        <v>3577</v>
      </c>
      <c r="D127" s="183">
        <f t="shared" ref="D127:E127" si="24">D129+D133+D141+D142+D143+D145+D146</f>
        <v>3718.5</v>
      </c>
      <c r="E127" s="183">
        <f t="shared" si="24"/>
        <v>3976</v>
      </c>
      <c r="F127" s="1"/>
      <c r="G127" s="1"/>
      <c r="H127" s="1"/>
    </row>
    <row r="128" spans="1:8" ht="16.149999999999999" customHeight="1" x14ac:dyDescent="0.35">
      <c r="A128" s="818" t="s">
        <v>13</v>
      </c>
      <c r="B128" s="819"/>
      <c r="C128" s="33"/>
      <c r="D128" s="33"/>
      <c r="E128" s="33"/>
      <c r="F128" s="1"/>
      <c r="G128" s="1"/>
      <c r="H128" s="1"/>
    </row>
    <row r="129" spans="1:8" ht="16.149999999999999" customHeight="1" thickBot="1" x14ac:dyDescent="0.4">
      <c r="A129" s="820" t="s">
        <v>1506</v>
      </c>
      <c r="B129" s="821"/>
      <c r="C129" s="186">
        <f>C130+C131+C132</f>
        <v>1277</v>
      </c>
      <c r="D129" s="186">
        <f t="shared" ref="D129" si="25">D130+D131+D132</f>
        <v>3718.5</v>
      </c>
      <c r="E129" s="186">
        <f>E130+E131+E132</f>
        <v>3976</v>
      </c>
      <c r="F129" s="1"/>
      <c r="G129" s="1"/>
      <c r="H129" s="1"/>
    </row>
    <row r="130" spans="1:8" ht="16.149999999999999" customHeight="1" thickBot="1" x14ac:dyDescent="0.4">
      <c r="A130" s="805" t="s">
        <v>191</v>
      </c>
      <c r="B130" s="806"/>
      <c r="C130" s="382">
        <v>1277</v>
      </c>
      <c r="D130" s="185">
        <v>3718.5</v>
      </c>
      <c r="E130" s="185">
        <v>3976</v>
      </c>
      <c r="F130" s="1"/>
      <c r="G130" s="1"/>
      <c r="H130" s="1"/>
    </row>
    <row r="131" spans="1:8" ht="18.649999999999999" customHeight="1" thickBot="1" x14ac:dyDescent="0.4">
      <c r="A131" s="805" t="s">
        <v>122</v>
      </c>
      <c r="B131" s="806"/>
      <c r="C131" s="185"/>
      <c r="D131" s="184"/>
      <c r="E131" s="184"/>
      <c r="F131" s="1"/>
      <c r="G131" s="1"/>
      <c r="H131" s="1"/>
    </row>
    <row r="132" spans="1:8" ht="25.15" customHeight="1" thickBot="1" x14ac:dyDescent="0.4">
      <c r="A132" s="805" t="s">
        <v>1507</v>
      </c>
      <c r="B132" s="817"/>
      <c r="C132" s="45"/>
      <c r="D132" s="15"/>
      <c r="E132" s="15"/>
      <c r="F132" s="1"/>
      <c r="G132" s="1"/>
      <c r="H132" s="1"/>
    </row>
    <row r="133" spans="1:8" ht="24" customHeight="1" thickBot="1" x14ac:dyDescent="0.4">
      <c r="A133" s="805" t="s">
        <v>123</v>
      </c>
      <c r="B133" s="806"/>
      <c r="C133" s="184">
        <f>C134+C135+C136+C137+C138+C139</f>
        <v>0</v>
      </c>
      <c r="D133" s="184">
        <f t="shared" ref="D133" si="26">D134+D135+D136+D137+D138+D139</f>
        <v>0</v>
      </c>
      <c r="E133" s="184">
        <f t="shared" ref="E133" si="27">E134+E135+E136+E137+E138+E139</f>
        <v>0</v>
      </c>
      <c r="F133" s="1"/>
      <c r="G133" s="1"/>
      <c r="H133" s="1"/>
    </row>
    <row r="134" spans="1:8" ht="26.5" customHeight="1" thickBot="1" x14ac:dyDescent="0.4">
      <c r="A134" s="805" t="s">
        <v>1508</v>
      </c>
      <c r="B134" s="806"/>
      <c r="C134" s="429"/>
      <c r="D134" s="430"/>
      <c r="E134" s="430"/>
      <c r="F134" s="1"/>
      <c r="G134" s="1"/>
      <c r="H134" s="1"/>
    </row>
    <row r="135" spans="1:8" ht="24.65" customHeight="1" thickBot="1" x14ac:dyDescent="0.4">
      <c r="A135" s="805" t="s">
        <v>1509</v>
      </c>
      <c r="B135" s="806"/>
      <c r="C135" s="429"/>
      <c r="D135" s="382"/>
      <c r="E135" s="382"/>
      <c r="F135" s="1"/>
      <c r="G135" s="1"/>
      <c r="H135" s="1"/>
    </row>
    <row r="136" spans="1:8" ht="25.9" customHeight="1" thickBot="1" x14ac:dyDescent="0.4">
      <c r="A136" s="805" t="s">
        <v>1510</v>
      </c>
      <c r="B136" s="806"/>
      <c r="C136" s="369"/>
      <c r="D136" s="431"/>
      <c r="E136" s="431"/>
      <c r="F136" s="1"/>
      <c r="G136" s="1"/>
      <c r="H136" s="1"/>
    </row>
    <row r="137" spans="1:8" ht="25.15" customHeight="1" thickBot="1" x14ac:dyDescent="0.4">
      <c r="A137" s="814" t="s">
        <v>1531</v>
      </c>
      <c r="B137" s="815"/>
      <c r="C137" s="369"/>
      <c r="D137" s="431"/>
      <c r="E137" s="431"/>
      <c r="F137" s="1"/>
      <c r="G137" s="1"/>
      <c r="H137" s="1"/>
    </row>
    <row r="138" spans="1:8" ht="25.9" customHeight="1" thickBot="1" x14ac:dyDescent="0.4">
      <c r="A138" s="814" t="s">
        <v>1534</v>
      </c>
      <c r="B138" s="815"/>
      <c r="C138" s="369"/>
      <c r="D138" s="431"/>
      <c r="E138" s="431"/>
      <c r="F138" s="1"/>
      <c r="G138" s="1"/>
      <c r="H138" s="1"/>
    </row>
    <row r="139" spans="1:8" ht="16.149999999999999" customHeight="1" thickBot="1" x14ac:dyDescent="0.4">
      <c r="A139" s="810" t="s">
        <v>1535</v>
      </c>
      <c r="B139" s="811"/>
      <c r="C139" s="369"/>
      <c r="D139" s="431"/>
      <c r="E139" s="431"/>
      <c r="F139" s="1"/>
      <c r="G139" s="1"/>
      <c r="H139" s="1"/>
    </row>
    <row r="140" spans="1:8" ht="16.149999999999999" customHeight="1" thickBot="1" x14ac:dyDescent="0.4">
      <c r="A140" s="810" t="s">
        <v>1532</v>
      </c>
      <c r="B140" s="811"/>
      <c r="C140" s="431"/>
      <c r="D140" s="431"/>
      <c r="E140" s="431"/>
      <c r="F140" s="1"/>
      <c r="G140" s="1"/>
      <c r="H140" s="1"/>
    </row>
    <row r="141" spans="1:8" ht="16.149999999999999" customHeight="1" thickBot="1" x14ac:dyDescent="0.4">
      <c r="A141" s="810" t="s">
        <v>1594</v>
      </c>
      <c r="B141" s="811"/>
      <c r="C141" s="431"/>
      <c r="D141" s="431"/>
      <c r="E141" s="431"/>
      <c r="F141" s="1"/>
      <c r="G141" s="1"/>
      <c r="H141" s="1"/>
    </row>
    <row r="142" spans="1:8" ht="16.149999999999999" customHeight="1" thickBot="1" x14ac:dyDescent="0.4">
      <c r="A142" s="810" t="s">
        <v>1536</v>
      </c>
      <c r="B142" s="811"/>
      <c r="C142" s="431"/>
      <c r="D142" s="431"/>
      <c r="E142" s="431"/>
      <c r="F142" s="1"/>
      <c r="G142" s="1"/>
      <c r="H142" s="1"/>
    </row>
    <row r="143" spans="1:8" ht="16.149999999999999" customHeight="1" thickBot="1" x14ac:dyDescent="0.4">
      <c r="A143" s="812" t="s">
        <v>125</v>
      </c>
      <c r="B143" s="813"/>
      <c r="C143" s="431"/>
      <c r="D143" s="431"/>
      <c r="E143" s="431"/>
      <c r="F143" s="1"/>
      <c r="G143" s="1"/>
      <c r="H143" s="1"/>
    </row>
    <row r="144" spans="1:8" ht="15" customHeight="1" thickBot="1" x14ac:dyDescent="0.4">
      <c r="A144" s="812" t="s">
        <v>1511</v>
      </c>
      <c r="B144" s="813"/>
      <c r="C144" s="382"/>
      <c r="D144" s="382"/>
      <c r="E144" s="382"/>
      <c r="F144" s="1"/>
      <c r="G144" s="1"/>
      <c r="H144" s="1"/>
    </row>
    <row r="145" spans="1:8" ht="22.9" customHeight="1" thickBot="1" x14ac:dyDescent="0.4">
      <c r="A145" s="805" t="s">
        <v>1533</v>
      </c>
      <c r="B145" s="806"/>
      <c r="C145" s="382">
        <v>2300</v>
      </c>
      <c r="D145" s="431"/>
      <c r="E145" s="431"/>
      <c r="F145" s="1"/>
      <c r="G145" s="1"/>
      <c r="H145" s="1"/>
    </row>
    <row r="146" spans="1:8" ht="25.5" customHeight="1" thickBot="1" x14ac:dyDescent="0.4">
      <c r="A146" s="805" t="s">
        <v>192</v>
      </c>
      <c r="B146" s="806"/>
      <c r="C146" s="369"/>
      <c r="D146" s="431"/>
      <c r="E146" s="431"/>
      <c r="F146" s="1"/>
      <c r="G146" s="1"/>
      <c r="H146" s="1"/>
    </row>
    <row r="147" spans="1:8" ht="25.15" customHeight="1" thickBot="1" x14ac:dyDescent="0.4">
      <c r="A147" s="803" t="s">
        <v>126</v>
      </c>
      <c r="B147" s="807"/>
      <c r="C147" s="183">
        <f>C148+C149</f>
        <v>0</v>
      </c>
      <c r="D147" s="183">
        <f t="shared" ref="D147" si="28">D148+D149</f>
        <v>0</v>
      </c>
      <c r="E147" s="183">
        <f t="shared" ref="E147" si="29">E148+E149</f>
        <v>0</v>
      </c>
      <c r="F147" s="1"/>
      <c r="G147" s="1"/>
      <c r="H147" s="1"/>
    </row>
    <row r="148" spans="1:8" ht="19.899999999999999" customHeight="1" thickBot="1" x14ac:dyDescent="0.4">
      <c r="A148" s="808" t="s">
        <v>128</v>
      </c>
      <c r="B148" s="809"/>
      <c r="C148" s="46"/>
      <c r="D148" s="34"/>
      <c r="E148" s="34"/>
      <c r="F148" s="1"/>
      <c r="G148" s="1"/>
      <c r="H148" s="1"/>
    </row>
    <row r="149" spans="1:8" ht="24" customHeight="1" thickBot="1" x14ac:dyDescent="0.4">
      <c r="A149" s="801" t="s">
        <v>675</v>
      </c>
      <c r="B149" s="802"/>
      <c r="C149" s="46"/>
      <c r="D149" s="34"/>
      <c r="E149" s="34"/>
      <c r="F149" s="1"/>
      <c r="G149" s="1"/>
      <c r="H149" s="1"/>
    </row>
    <row r="150" spans="1:8" ht="25.15" customHeight="1" thickBot="1" x14ac:dyDescent="0.4">
      <c r="A150" s="803" t="s">
        <v>129</v>
      </c>
      <c r="B150" s="804"/>
      <c r="C150" s="183">
        <f>C127+C147</f>
        <v>3577</v>
      </c>
      <c r="D150" s="183">
        <f t="shared" ref="D150:E150" si="30">D127+D147</f>
        <v>3718.5</v>
      </c>
      <c r="E150" s="183">
        <f t="shared" si="30"/>
        <v>3976</v>
      </c>
      <c r="F150" s="1"/>
      <c r="G150" s="1"/>
      <c r="H150" s="1"/>
    </row>
    <row r="151" spans="1:8" ht="27" customHeight="1" thickBot="1" x14ac:dyDescent="0.4">
      <c r="A151" s="812" t="s">
        <v>14</v>
      </c>
      <c r="B151" s="813"/>
      <c r="C151" s="15"/>
      <c r="D151" s="15"/>
      <c r="E151" s="15"/>
      <c r="F151" s="1"/>
      <c r="G151" s="1"/>
      <c r="H151" s="1"/>
    </row>
    <row r="152" spans="1:8" ht="26.5" customHeight="1" thickBot="1" x14ac:dyDescent="0.4">
      <c r="A152" s="812" t="s">
        <v>15</v>
      </c>
      <c r="B152" s="813"/>
      <c r="C152" s="184"/>
      <c r="D152" s="15"/>
      <c r="E152" s="15"/>
      <c r="F152" s="1"/>
      <c r="G152" s="1"/>
      <c r="H152" s="1"/>
    </row>
    <row r="153" spans="1:8" ht="15.5" thickBot="1" x14ac:dyDescent="0.4">
      <c r="A153" s="1"/>
      <c r="B153" s="1"/>
      <c r="C153" s="1"/>
      <c r="D153" s="1"/>
      <c r="E153" s="1"/>
      <c r="F153" s="1"/>
      <c r="G153" s="1"/>
      <c r="H153" s="1"/>
    </row>
    <row r="154" spans="1:8" ht="35" thickBot="1" x14ac:dyDescent="0.4">
      <c r="A154" s="9" t="s">
        <v>11</v>
      </c>
      <c r="B154" s="10" t="s">
        <v>12</v>
      </c>
      <c r="C154" s="16" t="s">
        <v>131</v>
      </c>
      <c r="D154" s="16" t="s">
        <v>132</v>
      </c>
      <c r="E154" s="16" t="s">
        <v>1450</v>
      </c>
      <c r="F154" s="1"/>
      <c r="G154" s="1"/>
      <c r="H154" s="1"/>
    </row>
    <row r="155" spans="1:8" ht="15.5" thickBot="1" x14ac:dyDescent="0.4">
      <c r="A155" s="11">
        <v>1</v>
      </c>
      <c r="B155" s="12">
        <v>2</v>
      </c>
      <c r="C155" s="12">
        <v>3</v>
      </c>
      <c r="D155" s="12">
        <v>4</v>
      </c>
      <c r="E155" s="12">
        <v>5</v>
      </c>
      <c r="F155" s="1"/>
      <c r="G155" s="1"/>
      <c r="H155" s="1"/>
    </row>
    <row r="156" spans="1:8" ht="16.149999999999999" customHeight="1" thickBot="1" x14ac:dyDescent="0.4">
      <c r="A156" s="13"/>
      <c r="B156" s="428" t="s">
        <v>1209</v>
      </c>
      <c r="C156" s="15"/>
      <c r="D156" s="15"/>
      <c r="E156" s="15"/>
      <c r="F156" s="1"/>
      <c r="G156" s="1"/>
      <c r="H156" s="1"/>
    </row>
    <row r="157" spans="1:8" ht="16.149999999999999" customHeight="1" thickBot="1" x14ac:dyDescent="0.4">
      <c r="A157" s="803" t="s">
        <v>127</v>
      </c>
      <c r="B157" s="804"/>
      <c r="C157" s="183">
        <f>C159+C163+C171+C172+C173+C175+C176</f>
        <v>4340</v>
      </c>
      <c r="D157" s="183">
        <f t="shared" ref="D157:E157" si="31">D159+D163+D171+D172+D173+D175+D176</f>
        <v>4152.3999999999996</v>
      </c>
      <c r="E157" s="183">
        <f t="shared" si="31"/>
        <v>4380.8999999999996</v>
      </c>
      <c r="F157" s="1"/>
      <c r="G157" s="1"/>
      <c r="H157" s="1"/>
    </row>
    <row r="158" spans="1:8" ht="16.149999999999999" customHeight="1" x14ac:dyDescent="0.35">
      <c r="A158" s="818" t="s">
        <v>13</v>
      </c>
      <c r="B158" s="819"/>
      <c r="C158" s="33"/>
      <c r="D158" s="33"/>
      <c r="E158" s="33"/>
      <c r="F158" s="1"/>
      <c r="G158" s="1"/>
      <c r="H158" s="1"/>
    </row>
    <row r="159" spans="1:8" ht="16.149999999999999" customHeight="1" thickBot="1" x14ac:dyDescent="0.4">
      <c r="A159" s="820" t="s">
        <v>1506</v>
      </c>
      <c r="B159" s="821"/>
      <c r="C159" s="186">
        <f>C160+C161+C162</f>
        <v>2820.1</v>
      </c>
      <c r="D159" s="186">
        <f t="shared" ref="D159" si="32">D160+D161+D162</f>
        <v>3444.4</v>
      </c>
      <c r="E159" s="186">
        <f>E160+E161+E162</f>
        <v>3644.9</v>
      </c>
      <c r="F159" s="1"/>
      <c r="G159" s="1"/>
      <c r="H159" s="1"/>
    </row>
    <row r="160" spans="1:8" ht="16.149999999999999" customHeight="1" thickBot="1" x14ac:dyDescent="0.4">
      <c r="A160" s="805" t="s">
        <v>191</v>
      </c>
      <c r="B160" s="806"/>
      <c r="C160" s="369">
        <v>2820.1</v>
      </c>
      <c r="D160" s="185">
        <v>3444.4</v>
      </c>
      <c r="E160" s="45">
        <v>3644.9</v>
      </c>
      <c r="F160" s="1"/>
      <c r="G160" s="1"/>
      <c r="H160" s="1"/>
    </row>
    <row r="161" spans="1:8" ht="16.149999999999999" customHeight="1" thickBot="1" x14ac:dyDescent="0.4">
      <c r="A161" s="805" t="s">
        <v>122</v>
      </c>
      <c r="B161" s="806"/>
      <c r="C161" s="45"/>
      <c r="D161" s="15"/>
      <c r="E161" s="15"/>
      <c r="F161" s="1"/>
      <c r="G161" s="1"/>
      <c r="H161" s="1"/>
    </row>
    <row r="162" spans="1:8" ht="27" customHeight="1" thickBot="1" x14ac:dyDescent="0.4">
      <c r="A162" s="805" t="s">
        <v>1507</v>
      </c>
      <c r="B162" s="817"/>
      <c r="C162" s="45"/>
      <c r="D162" s="15"/>
      <c r="E162" s="15"/>
      <c r="F162" s="1"/>
      <c r="G162" s="1"/>
      <c r="H162" s="1"/>
    </row>
    <row r="163" spans="1:8" ht="22.9" customHeight="1" thickBot="1" x14ac:dyDescent="0.4">
      <c r="A163" s="805" t="s">
        <v>123</v>
      </c>
      <c r="B163" s="806"/>
      <c r="C163" s="184">
        <f>C164+C165+C166+C167+C168+C169</f>
        <v>0</v>
      </c>
      <c r="D163" s="184">
        <f t="shared" ref="D163" si="33">D164+D165+D166+D167+D168+D169</f>
        <v>0</v>
      </c>
      <c r="E163" s="184">
        <f t="shared" ref="E163" si="34">E164+E165+E166+E167+E168+E169</f>
        <v>0</v>
      </c>
      <c r="F163" s="1"/>
      <c r="G163" s="1"/>
      <c r="H163" s="1"/>
    </row>
    <row r="164" spans="1:8" ht="31.15" customHeight="1" thickBot="1" x14ac:dyDescent="0.4">
      <c r="A164" s="805" t="s">
        <v>1508</v>
      </c>
      <c r="B164" s="806"/>
      <c r="C164" s="429"/>
      <c r="D164" s="430"/>
      <c r="E164" s="430"/>
      <c r="F164" s="1"/>
      <c r="G164" s="1"/>
      <c r="H164" s="1"/>
    </row>
    <row r="165" spans="1:8" ht="30" customHeight="1" thickBot="1" x14ac:dyDescent="0.4">
      <c r="A165" s="805" t="s">
        <v>1509</v>
      </c>
      <c r="B165" s="806"/>
      <c r="C165" s="429"/>
      <c r="D165" s="382"/>
      <c r="E165" s="382"/>
      <c r="F165" s="1"/>
      <c r="G165" s="1"/>
      <c r="H165" s="1"/>
    </row>
    <row r="166" spans="1:8" ht="27" customHeight="1" thickBot="1" x14ac:dyDescent="0.4">
      <c r="A166" s="805" t="s">
        <v>1510</v>
      </c>
      <c r="B166" s="806"/>
      <c r="C166" s="369"/>
      <c r="D166" s="431"/>
      <c r="E166" s="431"/>
      <c r="F166" s="1"/>
      <c r="G166" s="1"/>
      <c r="H166" s="1"/>
    </row>
    <row r="167" spans="1:8" ht="22.9" customHeight="1" thickBot="1" x14ac:dyDescent="0.4">
      <c r="A167" s="814" t="s">
        <v>1531</v>
      </c>
      <c r="B167" s="815"/>
      <c r="C167" s="369"/>
      <c r="D167" s="431"/>
      <c r="E167" s="431"/>
      <c r="F167" s="1"/>
      <c r="G167" s="1"/>
      <c r="H167" s="1"/>
    </row>
    <row r="168" spans="1:8" ht="32.5" customHeight="1" thickBot="1" x14ac:dyDescent="0.4">
      <c r="A168" s="814" t="s">
        <v>1534</v>
      </c>
      <c r="B168" s="815"/>
      <c r="C168" s="369"/>
      <c r="D168" s="431"/>
      <c r="E168" s="431"/>
      <c r="F168" s="1"/>
      <c r="G168" s="1"/>
      <c r="H168" s="1"/>
    </row>
    <row r="169" spans="1:8" ht="16.149999999999999" customHeight="1" thickBot="1" x14ac:dyDescent="0.4">
      <c r="A169" s="810" t="s">
        <v>1535</v>
      </c>
      <c r="B169" s="811"/>
      <c r="C169" s="369"/>
      <c r="D169" s="431"/>
      <c r="E169" s="431"/>
      <c r="F169" s="1"/>
      <c r="G169" s="1"/>
      <c r="H169" s="1"/>
    </row>
    <row r="170" spans="1:8" ht="16.149999999999999" customHeight="1" thickBot="1" x14ac:dyDescent="0.4">
      <c r="A170" s="810" t="s">
        <v>1532</v>
      </c>
      <c r="B170" s="811"/>
      <c r="C170" s="431"/>
      <c r="D170" s="431"/>
      <c r="E170" s="431"/>
      <c r="F170" s="1"/>
      <c r="G170" s="1"/>
      <c r="H170" s="1"/>
    </row>
    <row r="171" spans="1:8" ht="16.149999999999999" customHeight="1" thickBot="1" x14ac:dyDescent="0.4">
      <c r="A171" s="810" t="s">
        <v>1594</v>
      </c>
      <c r="B171" s="811"/>
      <c r="C171" s="430">
        <v>678</v>
      </c>
      <c r="D171" s="430">
        <v>708</v>
      </c>
      <c r="E171" s="430">
        <v>736</v>
      </c>
      <c r="F171" s="1"/>
      <c r="G171" s="1"/>
      <c r="H171" s="1"/>
    </row>
    <row r="172" spans="1:8" ht="16.149999999999999" customHeight="1" thickBot="1" x14ac:dyDescent="0.4">
      <c r="A172" s="812" t="s">
        <v>124</v>
      </c>
      <c r="B172" s="813"/>
      <c r="C172" s="431"/>
      <c r="D172" s="431"/>
      <c r="E172" s="431"/>
      <c r="F172" s="1"/>
      <c r="G172" s="1"/>
      <c r="H172" s="1"/>
    </row>
    <row r="173" spans="1:8" ht="19.149999999999999" customHeight="1" thickBot="1" x14ac:dyDescent="0.4">
      <c r="A173" s="812" t="s">
        <v>125</v>
      </c>
      <c r="B173" s="813"/>
      <c r="C173" s="431"/>
      <c r="D173" s="431"/>
      <c r="E173" s="431"/>
      <c r="F173" s="1"/>
      <c r="G173" s="1"/>
      <c r="H173" s="1"/>
    </row>
    <row r="174" spans="1:8" ht="24.65" customHeight="1" thickBot="1" x14ac:dyDescent="0.4">
      <c r="A174" s="812" t="s">
        <v>1511</v>
      </c>
      <c r="B174" s="813"/>
      <c r="C174" s="382"/>
      <c r="D174" s="382"/>
      <c r="E174" s="382"/>
      <c r="F174" s="1"/>
      <c r="G174" s="1"/>
      <c r="H174" s="1"/>
    </row>
    <row r="175" spans="1:8" ht="22.9" customHeight="1" thickBot="1" x14ac:dyDescent="0.4">
      <c r="A175" s="805" t="s">
        <v>1533</v>
      </c>
      <c r="B175" s="806"/>
      <c r="C175" s="369">
        <v>841.9</v>
      </c>
      <c r="D175" s="431"/>
      <c r="E175" s="431"/>
      <c r="F175" s="1"/>
      <c r="G175" s="1"/>
      <c r="H175" s="1"/>
    </row>
    <row r="176" spans="1:8" ht="27" customHeight="1" thickBot="1" x14ac:dyDescent="0.4">
      <c r="A176" s="805" t="s">
        <v>192</v>
      </c>
      <c r="B176" s="806"/>
      <c r="C176" s="369"/>
      <c r="D176" s="431"/>
      <c r="E176" s="431"/>
      <c r="F176" s="1"/>
      <c r="G176" s="1"/>
      <c r="H176" s="1"/>
    </row>
    <row r="177" spans="1:8" ht="23.5" customHeight="1" thickBot="1" x14ac:dyDescent="0.4">
      <c r="A177" s="803" t="s">
        <v>126</v>
      </c>
      <c r="B177" s="807"/>
      <c r="C177" s="183">
        <f>C178+C179</f>
        <v>0</v>
      </c>
      <c r="D177" s="183">
        <f t="shared" ref="D177" si="35">D178+D179</f>
        <v>0</v>
      </c>
      <c r="E177" s="183">
        <f t="shared" ref="E177" si="36">E178+E179</f>
        <v>0</v>
      </c>
      <c r="F177" s="1"/>
      <c r="G177" s="1"/>
      <c r="H177" s="1"/>
    </row>
    <row r="178" spans="1:8" ht="24.65" customHeight="1" thickBot="1" x14ac:dyDescent="0.4">
      <c r="A178" s="808" t="s">
        <v>128</v>
      </c>
      <c r="B178" s="809"/>
      <c r="C178" s="46"/>
      <c r="D178" s="34"/>
      <c r="E178" s="34"/>
      <c r="F178" s="1"/>
      <c r="G178" s="1"/>
      <c r="H178" s="1"/>
    </row>
    <row r="179" spans="1:8" ht="26.5" customHeight="1" thickBot="1" x14ac:dyDescent="0.4">
      <c r="A179" s="801" t="s">
        <v>675</v>
      </c>
      <c r="B179" s="802"/>
      <c r="C179" s="46"/>
      <c r="D179" s="34"/>
      <c r="E179" s="34"/>
      <c r="F179" s="1"/>
      <c r="G179" s="1"/>
      <c r="H179" s="1"/>
    </row>
    <row r="180" spans="1:8" ht="27" customHeight="1" thickBot="1" x14ac:dyDescent="0.4">
      <c r="A180" s="803" t="s">
        <v>129</v>
      </c>
      <c r="B180" s="804"/>
      <c r="C180" s="183">
        <f>C157+C177</f>
        <v>4340</v>
      </c>
      <c r="D180" s="183">
        <f t="shared" ref="D180:E180" si="37">D157+D177</f>
        <v>4152.3999999999996</v>
      </c>
      <c r="E180" s="183">
        <f t="shared" si="37"/>
        <v>4380.8999999999996</v>
      </c>
      <c r="F180" s="1"/>
      <c r="G180" s="1"/>
      <c r="H180" s="1"/>
    </row>
    <row r="181" spans="1:8" ht="27" customHeight="1" thickBot="1" x14ac:dyDescent="0.4">
      <c r="A181" s="812" t="s">
        <v>14</v>
      </c>
      <c r="B181" s="813"/>
      <c r="C181" s="15"/>
      <c r="D181" s="15"/>
      <c r="E181" s="15"/>
      <c r="F181" s="1"/>
      <c r="G181" s="1"/>
      <c r="H181" s="1"/>
    </row>
    <row r="182" spans="1:8" ht="27" customHeight="1" thickBot="1" x14ac:dyDescent="0.4">
      <c r="A182" s="812" t="s">
        <v>15</v>
      </c>
      <c r="B182" s="813"/>
      <c r="C182" s="184"/>
      <c r="D182" s="15"/>
      <c r="E182" s="15"/>
      <c r="F182" s="1"/>
      <c r="G182" s="1"/>
      <c r="H182" s="1"/>
    </row>
    <row r="183" spans="1:8" ht="15.5" thickBot="1" x14ac:dyDescent="0.4">
      <c r="A183" s="1"/>
      <c r="B183" s="1"/>
      <c r="C183" s="1"/>
      <c r="D183" s="1"/>
      <c r="E183" s="1"/>
      <c r="F183" s="1"/>
      <c r="G183" s="1"/>
      <c r="H183" s="1"/>
    </row>
    <row r="184" spans="1:8" ht="35" thickBot="1" x14ac:dyDescent="0.4">
      <c r="A184" s="9" t="s">
        <v>11</v>
      </c>
      <c r="B184" s="10" t="s">
        <v>12</v>
      </c>
      <c r="C184" s="16" t="s">
        <v>131</v>
      </c>
      <c r="D184" s="16" t="s">
        <v>132</v>
      </c>
      <c r="E184" s="16" t="s">
        <v>1450</v>
      </c>
      <c r="F184" s="1"/>
      <c r="G184" s="1"/>
      <c r="H184" s="1"/>
    </row>
    <row r="185" spans="1:8" ht="15.5" thickBot="1" x14ac:dyDescent="0.4">
      <c r="A185" s="11">
        <v>1</v>
      </c>
      <c r="B185" s="12">
        <v>2</v>
      </c>
      <c r="C185" s="12">
        <v>3</v>
      </c>
      <c r="D185" s="12">
        <v>4</v>
      </c>
      <c r="E185" s="12">
        <v>5</v>
      </c>
      <c r="F185" s="1"/>
      <c r="G185" s="1"/>
      <c r="H185" s="1"/>
    </row>
    <row r="186" spans="1:8" ht="16.149999999999999" customHeight="1" thickBot="1" x14ac:dyDescent="0.4">
      <c r="A186" s="13"/>
      <c r="B186" s="428" t="s">
        <v>1210</v>
      </c>
      <c r="C186" s="15"/>
      <c r="D186" s="15"/>
      <c r="E186" s="15"/>
      <c r="F186" s="1"/>
      <c r="G186" s="1"/>
      <c r="H186" s="1"/>
    </row>
    <row r="187" spans="1:8" ht="16.149999999999999" customHeight="1" thickBot="1" x14ac:dyDescent="0.4">
      <c r="A187" s="803" t="s">
        <v>127</v>
      </c>
      <c r="B187" s="804"/>
      <c r="C187" s="183">
        <f>C189+C193+C201+C202+C203+C205+C206</f>
        <v>389</v>
      </c>
      <c r="D187" s="183">
        <f t="shared" ref="D187:E187" si="38">D189+D193+D201+D202+D203+D205+D206</f>
        <v>403.7</v>
      </c>
      <c r="E187" s="183">
        <f t="shared" si="38"/>
        <v>422.7</v>
      </c>
      <c r="F187" s="1"/>
      <c r="G187" s="1"/>
      <c r="H187" s="1"/>
    </row>
    <row r="188" spans="1:8" ht="16.149999999999999" customHeight="1" x14ac:dyDescent="0.35">
      <c r="A188" s="818" t="s">
        <v>13</v>
      </c>
      <c r="B188" s="819"/>
      <c r="C188" s="33"/>
      <c r="D188" s="33"/>
      <c r="E188" s="33"/>
      <c r="F188" s="1"/>
      <c r="G188" s="1"/>
      <c r="H188" s="1"/>
    </row>
    <row r="189" spans="1:8" ht="16.149999999999999" customHeight="1" thickBot="1" x14ac:dyDescent="0.4">
      <c r="A189" s="820" t="s">
        <v>1506</v>
      </c>
      <c r="B189" s="821"/>
      <c r="C189" s="186">
        <f>C190+C191+C192</f>
        <v>389</v>
      </c>
      <c r="D189" s="186">
        <f t="shared" ref="D189" si="39">D190+D191+D192</f>
        <v>403.7</v>
      </c>
      <c r="E189" s="186">
        <f>E190+E191+E192</f>
        <v>422.7</v>
      </c>
      <c r="F189" s="1"/>
      <c r="G189" s="1"/>
      <c r="H189" s="1"/>
    </row>
    <row r="190" spans="1:8" ht="16.149999999999999" customHeight="1" thickBot="1" x14ac:dyDescent="0.4">
      <c r="A190" s="805" t="s">
        <v>191</v>
      </c>
      <c r="B190" s="806"/>
      <c r="C190" s="382">
        <v>389</v>
      </c>
      <c r="D190" s="185">
        <v>403.7</v>
      </c>
      <c r="E190" s="45">
        <v>422.7</v>
      </c>
      <c r="F190" s="1"/>
      <c r="G190" s="1"/>
      <c r="H190" s="1"/>
    </row>
    <row r="191" spans="1:8" ht="20.5" customHeight="1" thickBot="1" x14ac:dyDescent="0.4">
      <c r="A191" s="805" t="s">
        <v>122</v>
      </c>
      <c r="B191" s="806"/>
      <c r="C191" s="45"/>
      <c r="D191" s="15"/>
      <c r="E191" s="15"/>
      <c r="F191" s="1"/>
      <c r="G191" s="1"/>
      <c r="H191" s="1"/>
    </row>
    <row r="192" spans="1:8" ht="28.15" customHeight="1" thickBot="1" x14ac:dyDescent="0.4">
      <c r="A192" s="805" t="s">
        <v>1507</v>
      </c>
      <c r="B192" s="817"/>
      <c r="C192" s="45"/>
      <c r="D192" s="15"/>
      <c r="E192" s="15"/>
      <c r="F192" s="1"/>
      <c r="G192" s="1"/>
      <c r="H192" s="1"/>
    </row>
    <row r="193" spans="1:8" ht="24.65" customHeight="1" thickBot="1" x14ac:dyDescent="0.4">
      <c r="A193" s="805" t="s">
        <v>123</v>
      </c>
      <c r="B193" s="806"/>
      <c r="C193" s="184">
        <f>C194+C195+C196+C197+C198+C199</f>
        <v>0</v>
      </c>
      <c r="D193" s="184">
        <f t="shared" ref="D193" si="40">D194+D195+D196+D197+D198+D199</f>
        <v>0</v>
      </c>
      <c r="E193" s="184">
        <f t="shared" ref="E193" si="41">E194+E195+E196+E197+E198+E199</f>
        <v>0</v>
      </c>
      <c r="F193" s="1"/>
      <c r="G193" s="1"/>
      <c r="H193" s="1"/>
    </row>
    <row r="194" spans="1:8" ht="23.5" customHeight="1" thickBot="1" x14ac:dyDescent="0.4">
      <c r="A194" s="805" t="s">
        <v>1508</v>
      </c>
      <c r="B194" s="806"/>
      <c r="C194" s="429"/>
      <c r="D194" s="430"/>
      <c r="E194" s="430"/>
      <c r="F194" s="1"/>
      <c r="G194" s="1"/>
      <c r="H194" s="1"/>
    </row>
    <row r="195" spans="1:8" ht="23.5" customHeight="1" thickBot="1" x14ac:dyDescent="0.4">
      <c r="A195" s="805" t="s">
        <v>1509</v>
      </c>
      <c r="B195" s="806"/>
      <c r="C195" s="429"/>
      <c r="D195" s="382"/>
      <c r="E195" s="382"/>
      <c r="F195" s="1"/>
      <c r="G195" s="1"/>
      <c r="H195" s="1"/>
    </row>
    <row r="196" spans="1:8" ht="27" customHeight="1" thickBot="1" x14ac:dyDescent="0.4">
      <c r="A196" s="805" t="s">
        <v>1510</v>
      </c>
      <c r="B196" s="806"/>
      <c r="C196" s="369"/>
      <c r="D196" s="431"/>
      <c r="E196" s="431"/>
      <c r="F196" s="1"/>
      <c r="G196" s="1"/>
      <c r="H196" s="1"/>
    </row>
    <row r="197" spans="1:8" ht="24" customHeight="1" thickBot="1" x14ac:dyDescent="0.4">
      <c r="A197" s="814" t="s">
        <v>1531</v>
      </c>
      <c r="B197" s="815"/>
      <c r="C197" s="369"/>
      <c r="D197" s="431"/>
      <c r="E197" s="431"/>
      <c r="F197" s="1"/>
      <c r="G197" s="1"/>
      <c r="H197" s="1"/>
    </row>
    <row r="198" spans="1:8" ht="31.9" customHeight="1" thickBot="1" x14ac:dyDescent="0.4">
      <c r="A198" s="814" t="s">
        <v>1534</v>
      </c>
      <c r="B198" s="815"/>
      <c r="C198" s="369"/>
      <c r="D198" s="431"/>
      <c r="E198" s="431"/>
      <c r="F198" s="1"/>
      <c r="G198" s="1"/>
      <c r="H198" s="1"/>
    </row>
    <row r="199" spans="1:8" ht="16.149999999999999" customHeight="1" thickBot="1" x14ac:dyDescent="0.4">
      <c r="A199" s="810" t="s">
        <v>1535</v>
      </c>
      <c r="B199" s="811"/>
      <c r="C199" s="369"/>
      <c r="D199" s="431"/>
      <c r="E199" s="431"/>
      <c r="F199" s="1"/>
      <c r="G199" s="1"/>
      <c r="H199" s="1"/>
    </row>
    <row r="200" spans="1:8" ht="16.149999999999999" customHeight="1" thickBot="1" x14ac:dyDescent="0.4">
      <c r="A200" s="810" t="s">
        <v>1532</v>
      </c>
      <c r="B200" s="811"/>
      <c r="C200" s="431"/>
      <c r="D200" s="431"/>
      <c r="E200" s="431"/>
      <c r="F200" s="1"/>
      <c r="G200" s="1"/>
      <c r="H200" s="1"/>
    </row>
    <row r="201" spans="1:8" ht="16.149999999999999" customHeight="1" thickBot="1" x14ac:dyDescent="0.4">
      <c r="A201" s="810" t="s">
        <v>1594</v>
      </c>
      <c r="B201" s="811"/>
      <c r="C201" s="431"/>
      <c r="D201" s="431"/>
      <c r="E201" s="431"/>
      <c r="F201" s="1"/>
      <c r="G201" s="1"/>
      <c r="H201" s="1"/>
    </row>
    <row r="202" spans="1:8" ht="16.149999999999999" customHeight="1" thickBot="1" x14ac:dyDescent="0.4">
      <c r="A202" s="812" t="s">
        <v>124</v>
      </c>
      <c r="B202" s="813"/>
      <c r="C202" s="431"/>
      <c r="D202" s="431"/>
      <c r="E202" s="431"/>
      <c r="F202" s="1"/>
      <c r="G202" s="1"/>
      <c r="H202" s="1"/>
    </row>
    <row r="203" spans="1:8" ht="20.5" customHeight="1" thickBot="1" x14ac:dyDescent="0.4">
      <c r="A203" s="812" t="s">
        <v>125</v>
      </c>
      <c r="B203" s="813"/>
      <c r="C203" s="431"/>
      <c r="D203" s="431"/>
      <c r="E203" s="431"/>
      <c r="F203" s="1"/>
      <c r="G203" s="1"/>
      <c r="H203" s="1"/>
    </row>
    <row r="204" spans="1:8" ht="24.65" customHeight="1" thickBot="1" x14ac:dyDescent="0.4">
      <c r="A204" s="812" t="s">
        <v>1511</v>
      </c>
      <c r="B204" s="813"/>
      <c r="C204" s="382"/>
      <c r="D204" s="382"/>
      <c r="E204" s="382"/>
      <c r="F204" s="1"/>
      <c r="G204" s="1"/>
      <c r="H204" s="1"/>
    </row>
    <row r="205" spans="1:8" ht="21" customHeight="1" thickBot="1" x14ac:dyDescent="0.4">
      <c r="A205" s="805" t="s">
        <v>1533</v>
      </c>
      <c r="B205" s="806"/>
      <c r="C205" s="369"/>
      <c r="D205" s="431"/>
      <c r="E205" s="431"/>
      <c r="F205" s="1"/>
      <c r="G205" s="1"/>
      <c r="H205" s="1"/>
    </row>
    <row r="206" spans="1:8" ht="26.25" customHeight="1" thickBot="1" x14ac:dyDescent="0.4">
      <c r="A206" s="805" t="s">
        <v>192</v>
      </c>
      <c r="B206" s="806"/>
      <c r="C206" s="369"/>
      <c r="D206" s="431"/>
      <c r="E206" s="431"/>
      <c r="F206" s="1"/>
      <c r="G206" s="1"/>
      <c r="H206" s="1"/>
    </row>
    <row r="207" spans="1:8" ht="25.15" customHeight="1" thickBot="1" x14ac:dyDescent="0.4">
      <c r="A207" s="803" t="s">
        <v>126</v>
      </c>
      <c r="B207" s="807"/>
      <c r="C207" s="183">
        <f>C208+C209</f>
        <v>0</v>
      </c>
      <c r="D207" s="183">
        <f t="shared" ref="D207" si="42">D208+D209</f>
        <v>0</v>
      </c>
      <c r="E207" s="183">
        <f t="shared" ref="E207" si="43">E208+E209</f>
        <v>0</v>
      </c>
      <c r="F207" s="1"/>
      <c r="G207" s="1"/>
      <c r="H207" s="1"/>
    </row>
    <row r="208" spans="1:8" ht="24" customHeight="1" thickBot="1" x14ac:dyDescent="0.4">
      <c r="A208" s="808" t="s">
        <v>128</v>
      </c>
      <c r="B208" s="809"/>
      <c r="C208" s="46"/>
      <c r="D208" s="34"/>
      <c r="E208" s="34"/>
      <c r="F208" s="1"/>
      <c r="G208" s="1"/>
      <c r="H208" s="1"/>
    </row>
    <row r="209" spans="1:8" ht="24" customHeight="1" thickBot="1" x14ac:dyDescent="0.4">
      <c r="A209" s="801" t="s">
        <v>675</v>
      </c>
      <c r="B209" s="802"/>
      <c r="C209" s="46"/>
      <c r="D209" s="34"/>
      <c r="E209" s="34"/>
      <c r="F209" s="1"/>
      <c r="G209" s="1"/>
      <c r="H209" s="1"/>
    </row>
    <row r="210" spans="1:8" ht="25.9" customHeight="1" thickBot="1" x14ac:dyDescent="0.4">
      <c r="A210" s="803" t="s">
        <v>129</v>
      </c>
      <c r="B210" s="804"/>
      <c r="C210" s="183">
        <f>C187+C207</f>
        <v>389</v>
      </c>
      <c r="D210" s="183">
        <f t="shared" ref="D210:E210" si="44">D187+D207</f>
        <v>403.7</v>
      </c>
      <c r="E210" s="183">
        <f t="shared" si="44"/>
        <v>422.7</v>
      </c>
      <c r="F210" s="1"/>
      <c r="G210" s="1"/>
      <c r="H210" s="1"/>
    </row>
    <row r="211" spans="1:8" ht="25.9" customHeight="1" thickBot="1" x14ac:dyDescent="0.4">
      <c r="A211" s="812" t="s">
        <v>14</v>
      </c>
      <c r="B211" s="813"/>
      <c r="C211" s="15"/>
      <c r="D211" s="15"/>
      <c r="E211" s="15"/>
      <c r="F211" s="1"/>
      <c r="G211" s="1"/>
      <c r="H211" s="1"/>
    </row>
    <row r="212" spans="1:8" ht="25.9" customHeight="1" thickBot="1" x14ac:dyDescent="0.4">
      <c r="A212" s="812" t="s">
        <v>15</v>
      </c>
      <c r="B212" s="813"/>
      <c r="C212" s="184"/>
      <c r="D212" s="15"/>
      <c r="E212" s="15"/>
      <c r="F212" s="1"/>
      <c r="G212" s="1"/>
      <c r="H212" s="1"/>
    </row>
    <row r="213" spans="1:8" ht="15.5" thickBot="1" x14ac:dyDescent="0.4">
      <c r="A213" s="1"/>
      <c r="B213" s="1"/>
      <c r="C213" s="1"/>
      <c r="D213" s="1"/>
      <c r="E213" s="1"/>
      <c r="F213" s="1"/>
      <c r="G213" s="1"/>
      <c r="H213" s="1"/>
    </row>
    <row r="214" spans="1:8" ht="35" thickBot="1" x14ac:dyDescent="0.4">
      <c r="A214" s="9" t="s">
        <v>11</v>
      </c>
      <c r="B214" s="10" t="s">
        <v>12</v>
      </c>
      <c r="C214" s="16" t="s">
        <v>131</v>
      </c>
      <c r="D214" s="16" t="s">
        <v>132</v>
      </c>
      <c r="E214" s="16" t="s">
        <v>1450</v>
      </c>
      <c r="F214" s="1"/>
      <c r="G214" s="1"/>
      <c r="H214" s="1"/>
    </row>
    <row r="215" spans="1:8" ht="19.899999999999999" customHeight="1" thickBot="1" x14ac:dyDescent="0.4">
      <c r="A215" s="11">
        <v>1</v>
      </c>
      <c r="B215" s="12">
        <v>2</v>
      </c>
      <c r="C215" s="12">
        <v>3</v>
      </c>
      <c r="D215" s="12">
        <v>4</v>
      </c>
      <c r="E215" s="12">
        <v>5</v>
      </c>
      <c r="F215" s="1"/>
      <c r="G215" s="1"/>
      <c r="H215" s="1"/>
    </row>
    <row r="216" spans="1:8" ht="16.149999999999999" customHeight="1" thickBot="1" x14ac:dyDescent="0.4">
      <c r="A216" s="13"/>
      <c r="B216" s="428" t="s">
        <v>1211</v>
      </c>
      <c r="C216" s="15"/>
      <c r="D216" s="15"/>
      <c r="E216" s="15"/>
      <c r="F216" s="1"/>
      <c r="G216" s="1"/>
      <c r="H216" s="1"/>
    </row>
    <row r="217" spans="1:8" ht="16.149999999999999" customHeight="1" thickBot="1" x14ac:dyDescent="0.4">
      <c r="A217" s="803" t="s">
        <v>127</v>
      </c>
      <c r="B217" s="804"/>
      <c r="C217" s="183">
        <f>C219+C223+C231+C232+C233+C235+C236</f>
        <v>360.8</v>
      </c>
      <c r="D217" s="183">
        <f t="shared" ref="D217:E217" si="45">D219+D223+D231+D232+D233+D235+D236</f>
        <v>341.6</v>
      </c>
      <c r="E217" s="183">
        <f t="shared" si="45"/>
        <v>448</v>
      </c>
      <c r="F217" s="1"/>
      <c r="G217" s="1"/>
      <c r="H217" s="1"/>
    </row>
    <row r="218" spans="1:8" ht="16.149999999999999" customHeight="1" x14ac:dyDescent="0.35">
      <c r="A218" s="818" t="s">
        <v>13</v>
      </c>
      <c r="B218" s="819"/>
      <c r="C218" s="33"/>
      <c r="D218" s="33"/>
      <c r="E218" s="33"/>
      <c r="F218" s="1"/>
      <c r="G218" s="1"/>
      <c r="H218" s="1"/>
    </row>
    <row r="219" spans="1:8" ht="16.149999999999999" customHeight="1" thickBot="1" x14ac:dyDescent="0.4">
      <c r="A219" s="820" t="s">
        <v>1506</v>
      </c>
      <c r="B219" s="821"/>
      <c r="C219" s="186">
        <f>C220+C221+C222</f>
        <v>360.8</v>
      </c>
      <c r="D219" s="186">
        <f t="shared" ref="D219" si="46">D220+D221+D222</f>
        <v>341.6</v>
      </c>
      <c r="E219" s="186">
        <f>E220+E221+E222</f>
        <v>448</v>
      </c>
      <c r="F219" s="1"/>
      <c r="G219" s="1"/>
      <c r="H219" s="1"/>
    </row>
    <row r="220" spans="1:8" ht="16.149999999999999" customHeight="1" thickBot="1" x14ac:dyDescent="0.4">
      <c r="A220" s="805" t="s">
        <v>191</v>
      </c>
      <c r="B220" s="806"/>
      <c r="C220" s="369">
        <v>360.8</v>
      </c>
      <c r="D220" s="185">
        <v>341.6</v>
      </c>
      <c r="E220" s="185">
        <v>448</v>
      </c>
      <c r="F220" s="1"/>
      <c r="G220" s="1"/>
      <c r="H220" s="1"/>
    </row>
    <row r="221" spans="1:8" ht="16.149999999999999" customHeight="1" thickBot="1" x14ac:dyDescent="0.4">
      <c r="A221" s="805" t="s">
        <v>122</v>
      </c>
      <c r="B221" s="806"/>
      <c r="C221" s="45"/>
      <c r="D221" s="15"/>
      <c r="E221" s="15"/>
      <c r="F221" s="1"/>
      <c r="G221" s="1"/>
      <c r="H221" s="1"/>
    </row>
    <row r="222" spans="1:8" ht="32.5" customHeight="1" thickBot="1" x14ac:dyDescent="0.4">
      <c r="A222" s="805" t="s">
        <v>1507</v>
      </c>
      <c r="B222" s="817"/>
      <c r="C222" s="45"/>
      <c r="D222" s="15"/>
      <c r="E222" s="15"/>
      <c r="F222" s="1"/>
      <c r="G222" s="1"/>
      <c r="H222" s="1"/>
    </row>
    <row r="223" spans="1:8" ht="22.9" customHeight="1" thickBot="1" x14ac:dyDescent="0.4">
      <c r="A223" s="805" t="s">
        <v>123</v>
      </c>
      <c r="B223" s="806"/>
      <c r="C223" s="184">
        <f>C224+C225+C226+C227+C228+C229</f>
        <v>0</v>
      </c>
      <c r="D223" s="184">
        <f t="shared" ref="D223" si="47">D224+D225+D226+D227+D228+D229</f>
        <v>0</v>
      </c>
      <c r="E223" s="184">
        <f t="shared" ref="E223" si="48">E224+E225+E226+E227+E228+E229</f>
        <v>0</v>
      </c>
      <c r="F223" s="1"/>
      <c r="G223" s="1"/>
      <c r="H223" s="1"/>
    </row>
    <row r="224" spans="1:8" ht="27" customHeight="1" thickBot="1" x14ac:dyDescent="0.4">
      <c r="A224" s="805" t="s">
        <v>1508</v>
      </c>
      <c r="B224" s="806"/>
      <c r="C224" s="429"/>
      <c r="D224" s="430"/>
      <c r="E224" s="430"/>
      <c r="F224" s="1"/>
      <c r="G224" s="1"/>
      <c r="H224" s="1"/>
    </row>
    <row r="225" spans="1:8" ht="29.5" customHeight="1" thickBot="1" x14ac:dyDescent="0.4">
      <c r="A225" s="805" t="s">
        <v>1509</v>
      </c>
      <c r="B225" s="806"/>
      <c r="C225" s="429"/>
      <c r="D225" s="382"/>
      <c r="E225" s="382"/>
      <c r="F225" s="1"/>
      <c r="G225" s="1"/>
      <c r="H225" s="1"/>
    </row>
    <row r="226" spans="1:8" ht="28.9" customHeight="1" thickBot="1" x14ac:dyDescent="0.4">
      <c r="A226" s="805" t="s">
        <v>1510</v>
      </c>
      <c r="B226" s="806"/>
      <c r="C226" s="369"/>
      <c r="D226" s="431"/>
      <c r="E226" s="431"/>
      <c r="F226" s="1"/>
      <c r="G226" s="1"/>
      <c r="H226" s="1"/>
    </row>
    <row r="227" spans="1:8" ht="23.5" customHeight="1" thickBot="1" x14ac:dyDescent="0.4">
      <c r="A227" s="814" t="s">
        <v>1531</v>
      </c>
      <c r="B227" s="815"/>
      <c r="C227" s="369"/>
      <c r="D227" s="431"/>
      <c r="E227" s="431"/>
      <c r="F227" s="1"/>
      <c r="G227" s="1"/>
      <c r="H227" s="1"/>
    </row>
    <row r="228" spans="1:8" ht="34.15" customHeight="1" thickBot="1" x14ac:dyDescent="0.4">
      <c r="A228" s="814" t="s">
        <v>1534</v>
      </c>
      <c r="B228" s="815"/>
      <c r="C228" s="369"/>
      <c r="D228" s="431"/>
      <c r="E228" s="431"/>
      <c r="F228" s="1"/>
      <c r="G228" s="1"/>
      <c r="H228" s="1"/>
    </row>
    <row r="229" spans="1:8" ht="16.149999999999999" customHeight="1" thickBot="1" x14ac:dyDescent="0.4">
      <c r="A229" s="810" t="s">
        <v>1535</v>
      </c>
      <c r="B229" s="811"/>
      <c r="C229" s="369"/>
      <c r="D229" s="431"/>
      <c r="E229" s="431"/>
      <c r="F229" s="1"/>
      <c r="G229" s="1"/>
      <c r="H229" s="1"/>
    </row>
    <row r="230" spans="1:8" ht="16.149999999999999" customHeight="1" thickBot="1" x14ac:dyDescent="0.4">
      <c r="A230" s="810" t="s">
        <v>1532</v>
      </c>
      <c r="B230" s="811"/>
      <c r="C230" s="431"/>
      <c r="D230" s="431"/>
      <c r="E230" s="431"/>
      <c r="F230" s="1"/>
      <c r="G230" s="1"/>
      <c r="H230" s="1"/>
    </row>
    <row r="231" spans="1:8" ht="16.149999999999999" customHeight="1" thickBot="1" x14ac:dyDescent="0.4">
      <c r="A231" s="810" t="s">
        <v>1594</v>
      </c>
      <c r="B231" s="811"/>
      <c r="C231" s="431"/>
      <c r="D231" s="431"/>
      <c r="E231" s="431"/>
      <c r="F231" s="1"/>
      <c r="G231" s="1"/>
      <c r="H231" s="1"/>
    </row>
    <row r="232" spans="1:8" ht="16.149999999999999" customHeight="1" thickBot="1" x14ac:dyDescent="0.4">
      <c r="A232" s="812" t="s">
        <v>124</v>
      </c>
      <c r="B232" s="813"/>
      <c r="C232" s="431"/>
      <c r="D232" s="431"/>
      <c r="E232" s="431"/>
      <c r="F232" s="1"/>
      <c r="G232" s="1"/>
      <c r="H232" s="1"/>
    </row>
    <row r="233" spans="1:8" ht="16.149999999999999" customHeight="1" thickBot="1" x14ac:dyDescent="0.4">
      <c r="A233" s="812" t="s">
        <v>125</v>
      </c>
      <c r="B233" s="813"/>
      <c r="C233" s="431"/>
      <c r="D233" s="431"/>
      <c r="E233" s="431"/>
      <c r="F233" s="1"/>
      <c r="G233" s="1"/>
      <c r="H233" s="1"/>
    </row>
    <row r="234" spans="1:8" ht="21" customHeight="1" thickBot="1" x14ac:dyDescent="0.4">
      <c r="A234" s="812" t="s">
        <v>1511</v>
      </c>
      <c r="B234" s="813"/>
      <c r="C234" s="382"/>
      <c r="D234" s="382"/>
      <c r="E234" s="382"/>
      <c r="F234" s="1"/>
      <c r="G234" s="1"/>
      <c r="H234" s="1"/>
    </row>
    <row r="235" spans="1:8" ht="22.9" customHeight="1" thickBot="1" x14ac:dyDescent="0.4">
      <c r="A235" s="805" t="s">
        <v>1533</v>
      </c>
      <c r="B235" s="806"/>
      <c r="C235" s="369"/>
      <c r="D235" s="431"/>
      <c r="E235" s="431"/>
      <c r="F235" s="1"/>
      <c r="G235" s="1"/>
      <c r="H235" s="1"/>
    </row>
    <row r="236" spans="1:8" ht="25.5" customHeight="1" thickBot="1" x14ac:dyDescent="0.4">
      <c r="A236" s="805" t="s">
        <v>192</v>
      </c>
      <c r="B236" s="806"/>
      <c r="C236" s="369"/>
      <c r="D236" s="431"/>
      <c r="E236" s="431"/>
      <c r="F236" s="1"/>
      <c r="G236" s="1"/>
      <c r="H236" s="1"/>
    </row>
    <row r="237" spans="1:8" ht="27.65" customHeight="1" thickBot="1" x14ac:dyDescent="0.4">
      <c r="A237" s="803" t="s">
        <v>126</v>
      </c>
      <c r="B237" s="807"/>
      <c r="C237" s="183">
        <f>C238+C239</f>
        <v>0</v>
      </c>
      <c r="D237" s="183">
        <f t="shared" ref="D237" si="49">D238+D239</f>
        <v>0</v>
      </c>
      <c r="E237" s="183">
        <f t="shared" ref="E237" si="50">E238+E239</f>
        <v>0</v>
      </c>
      <c r="F237" s="1"/>
      <c r="G237" s="1"/>
      <c r="H237" s="1"/>
    </row>
    <row r="238" spans="1:8" ht="16.899999999999999" customHeight="1" thickBot="1" x14ac:dyDescent="0.4">
      <c r="A238" s="808" t="s">
        <v>128</v>
      </c>
      <c r="B238" s="809"/>
      <c r="C238" s="46"/>
      <c r="D238" s="34"/>
      <c r="E238" s="34"/>
      <c r="F238" s="1"/>
      <c r="G238" s="1"/>
      <c r="H238" s="1"/>
    </row>
    <row r="239" spans="1:8" ht="25.15" customHeight="1" thickBot="1" x14ac:dyDescent="0.4">
      <c r="A239" s="801" t="s">
        <v>675</v>
      </c>
      <c r="B239" s="802"/>
      <c r="C239" s="46"/>
      <c r="D239" s="34"/>
      <c r="E239" s="34"/>
      <c r="F239" s="1"/>
      <c r="G239" s="1"/>
      <c r="H239" s="1"/>
    </row>
    <row r="240" spans="1:8" ht="21.65" customHeight="1" thickBot="1" x14ac:dyDescent="0.4">
      <c r="A240" s="803" t="s">
        <v>129</v>
      </c>
      <c r="B240" s="804"/>
      <c r="C240" s="183">
        <f>C217+C237</f>
        <v>360.8</v>
      </c>
      <c r="D240" s="183">
        <f t="shared" ref="D240:E240" si="51">D217+D237</f>
        <v>341.6</v>
      </c>
      <c r="E240" s="183">
        <f t="shared" si="51"/>
        <v>448</v>
      </c>
      <c r="F240" s="1"/>
      <c r="G240" s="1"/>
      <c r="H240" s="1"/>
    </row>
    <row r="241" spans="1:8" ht="21.65" customHeight="1" thickBot="1" x14ac:dyDescent="0.4">
      <c r="A241" s="812" t="s">
        <v>14</v>
      </c>
      <c r="B241" s="813"/>
      <c r="C241" s="15"/>
      <c r="D241" s="15"/>
      <c r="E241" s="15"/>
      <c r="F241" s="1"/>
      <c r="G241" s="1"/>
      <c r="H241" s="1"/>
    </row>
    <row r="242" spans="1:8" ht="21.65" customHeight="1" thickBot="1" x14ac:dyDescent="0.4">
      <c r="A242" s="812" t="s">
        <v>15</v>
      </c>
      <c r="B242" s="813"/>
      <c r="C242" s="184"/>
      <c r="D242" s="15"/>
      <c r="E242" s="15"/>
      <c r="F242" s="1"/>
      <c r="G242" s="1"/>
      <c r="H242" s="1"/>
    </row>
    <row r="243" spans="1:8" ht="15.5" thickBot="1" x14ac:dyDescent="0.4">
      <c r="A243" s="1"/>
      <c r="B243" s="1"/>
      <c r="C243" s="1"/>
      <c r="D243" s="1"/>
      <c r="E243" s="1"/>
      <c r="F243" s="1"/>
      <c r="G243" s="1"/>
      <c r="H243" s="1"/>
    </row>
    <row r="244" spans="1:8" ht="35" thickBot="1" x14ac:dyDescent="0.4">
      <c r="A244" s="9" t="s">
        <v>11</v>
      </c>
      <c r="B244" s="10" t="s">
        <v>12</v>
      </c>
      <c r="C244" s="16" t="s">
        <v>131</v>
      </c>
      <c r="D244" s="16" t="s">
        <v>132</v>
      </c>
      <c r="E244" s="16" t="s">
        <v>1450</v>
      </c>
      <c r="F244" s="1"/>
      <c r="G244" s="1"/>
      <c r="H244" s="1"/>
    </row>
    <row r="245" spans="1:8" ht="15.5" thickBot="1" x14ac:dyDescent="0.4">
      <c r="A245" s="11">
        <v>1</v>
      </c>
      <c r="B245" s="12">
        <v>2</v>
      </c>
      <c r="C245" s="12">
        <v>3</v>
      </c>
      <c r="D245" s="12">
        <v>4</v>
      </c>
      <c r="E245" s="12">
        <v>5</v>
      </c>
      <c r="F245" s="1"/>
      <c r="G245" s="1"/>
      <c r="H245" s="1"/>
    </row>
    <row r="246" spans="1:8" ht="27" customHeight="1" thickBot="1" x14ac:dyDescent="0.4">
      <c r="A246" s="13"/>
      <c r="B246" s="428" t="s">
        <v>1212</v>
      </c>
      <c r="C246" s="15"/>
      <c r="D246" s="15"/>
      <c r="E246" s="15"/>
      <c r="F246" s="1"/>
      <c r="G246" s="1"/>
      <c r="H246" s="1"/>
    </row>
    <row r="247" spans="1:8" ht="16.149999999999999" customHeight="1" thickBot="1" x14ac:dyDescent="0.4">
      <c r="A247" s="803" t="s">
        <v>127</v>
      </c>
      <c r="B247" s="804"/>
      <c r="C247" s="183">
        <f>C249+C253+C261+C262+C263+C265+C266</f>
        <v>20737.5</v>
      </c>
      <c r="D247" s="183">
        <f t="shared" ref="D247:E247" si="52">D249+D253+D261+D262+D263+D265+D266</f>
        <v>20915</v>
      </c>
      <c r="E247" s="183">
        <f t="shared" si="52"/>
        <v>20051</v>
      </c>
      <c r="F247" s="1"/>
      <c r="G247" s="1"/>
      <c r="H247" s="1"/>
    </row>
    <row r="248" spans="1:8" ht="16.149999999999999" customHeight="1" x14ac:dyDescent="0.35">
      <c r="A248" s="818" t="s">
        <v>13</v>
      </c>
      <c r="B248" s="819"/>
      <c r="C248" s="33"/>
      <c r="D248" s="33"/>
      <c r="E248" s="33"/>
      <c r="F248" s="1"/>
      <c r="G248" s="1"/>
      <c r="H248" s="1"/>
    </row>
    <row r="249" spans="1:8" ht="16.149999999999999" customHeight="1" thickBot="1" x14ac:dyDescent="0.4">
      <c r="A249" s="820" t="s">
        <v>1506</v>
      </c>
      <c r="B249" s="821"/>
      <c r="C249" s="186">
        <f>C250+C251+C252</f>
        <v>16568</v>
      </c>
      <c r="D249" s="186">
        <f t="shared" ref="D249" si="53">D250+D251+D252</f>
        <v>16912</v>
      </c>
      <c r="E249" s="186">
        <f>E250+E251+E252</f>
        <v>16048</v>
      </c>
      <c r="F249" s="1"/>
      <c r="G249" s="1"/>
      <c r="H249" s="1"/>
    </row>
    <row r="250" spans="1:8" ht="16.149999999999999" customHeight="1" thickBot="1" x14ac:dyDescent="0.4">
      <c r="A250" s="805" t="s">
        <v>191</v>
      </c>
      <c r="B250" s="806"/>
      <c r="C250" s="382">
        <v>16568</v>
      </c>
      <c r="D250" s="185">
        <v>16912</v>
      </c>
      <c r="E250" s="185">
        <v>16048</v>
      </c>
      <c r="F250" s="1"/>
      <c r="G250" s="1"/>
      <c r="H250" s="1"/>
    </row>
    <row r="251" spans="1:8" ht="18" customHeight="1" thickBot="1" x14ac:dyDescent="0.4">
      <c r="A251" s="805" t="s">
        <v>122</v>
      </c>
      <c r="B251" s="806"/>
      <c r="C251" s="45"/>
      <c r="D251" s="15"/>
      <c r="E251" s="15"/>
      <c r="F251" s="1"/>
      <c r="G251" s="1"/>
      <c r="H251" s="1"/>
    </row>
    <row r="252" spans="1:8" ht="24.65" customHeight="1" thickBot="1" x14ac:dyDescent="0.4">
      <c r="A252" s="805" t="s">
        <v>1507</v>
      </c>
      <c r="B252" s="817"/>
      <c r="C252" s="45"/>
      <c r="D252" s="15"/>
      <c r="E252" s="15"/>
      <c r="F252" s="1"/>
      <c r="G252" s="1"/>
      <c r="H252" s="1"/>
    </row>
    <row r="253" spans="1:8" ht="29.5" customHeight="1" thickBot="1" x14ac:dyDescent="0.4">
      <c r="A253" s="805" t="s">
        <v>123</v>
      </c>
      <c r="B253" s="806"/>
      <c r="C253" s="184">
        <f>C254+C255+C256+C257+C258+C259</f>
        <v>4003</v>
      </c>
      <c r="D253" s="184">
        <f t="shared" ref="D253" si="54">D254+D255+D256+D257+D258+D259</f>
        <v>4003</v>
      </c>
      <c r="E253" s="184">
        <f t="shared" ref="E253" si="55">E254+E255+E256+E257+E258+E259</f>
        <v>4003</v>
      </c>
      <c r="F253" s="1"/>
      <c r="G253" s="1"/>
      <c r="H253" s="1"/>
    </row>
    <row r="254" spans="1:8" ht="21.65" customHeight="1" thickBot="1" x14ac:dyDescent="0.4">
      <c r="A254" s="805" t="s">
        <v>1508</v>
      </c>
      <c r="B254" s="806"/>
      <c r="C254" s="429"/>
      <c r="D254" s="430"/>
      <c r="E254" s="430"/>
      <c r="F254" s="1"/>
      <c r="G254" s="1"/>
      <c r="H254" s="1"/>
    </row>
    <row r="255" spans="1:8" ht="26.5" customHeight="1" thickBot="1" x14ac:dyDescent="0.4">
      <c r="A255" s="805" t="s">
        <v>1509</v>
      </c>
      <c r="B255" s="806"/>
      <c r="C255" s="429"/>
      <c r="D255" s="382"/>
      <c r="E255" s="382"/>
      <c r="F255" s="1"/>
      <c r="G255" s="1"/>
      <c r="H255" s="1"/>
    </row>
    <row r="256" spans="1:8" ht="31.15" customHeight="1" thickBot="1" x14ac:dyDescent="0.4">
      <c r="A256" s="805" t="s">
        <v>1510</v>
      </c>
      <c r="B256" s="806"/>
      <c r="C256" s="369"/>
      <c r="D256" s="431"/>
      <c r="E256" s="431"/>
      <c r="F256" s="1"/>
      <c r="G256" s="1"/>
      <c r="H256" s="1"/>
    </row>
    <row r="257" spans="1:8" ht="25.15" customHeight="1" thickBot="1" x14ac:dyDescent="0.4">
      <c r="A257" s="814" t="s">
        <v>1531</v>
      </c>
      <c r="B257" s="815"/>
      <c r="C257" s="369"/>
      <c r="D257" s="431"/>
      <c r="E257" s="431"/>
      <c r="F257" s="1"/>
      <c r="G257" s="1"/>
      <c r="H257" s="1"/>
    </row>
    <row r="258" spans="1:8" ht="24.65" customHeight="1" thickBot="1" x14ac:dyDescent="0.4">
      <c r="A258" s="814" t="s">
        <v>1534</v>
      </c>
      <c r="B258" s="815"/>
      <c r="C258" s="382">
        <v>4003</v>
      </c>
      <c r="D258" s="382">
        <v>4003</v>
      </c>
      <c r="E258" s="382">
        <v>4003</v>
      </c>
      <c r="F258" s="1"/>
      <c r="G258" s="1"/>
      <c r="H258" s="1"/>
    </row>
    <row r="259" spans="1:8" ht="16.149999999999999" customHeight="1" thickBot="1" x14ac:dyDescent="0.4">
      <c r="A259" s="810" t="s">
        <v>1535</v>
      </c>
      <c r="B259" s="811"/>
      <c r="C259" s="369"/>
      <c r="D259" s="431"/>
      <c r="E259" s="431"/>
      <c r="F259" s="1"/>
      <c r="G259" s="1"/>
      <c r="H259" s="1"/>
    </row>
    <row r="260" spans="1:8" ht="16.149999999999999" customHeight="1" thickBot="1" x14ac:dyDescent="0.4">
      <c r="A260" s="810" t="s">
        <v>1532</v>
      </c>
      <c r="B260" s="811"/>
      <c r="C260" s="431"/>
      <c r="D260" s="431"/>
      <c r="E260" s="431"/>
      <c r="F260" s="1"/>
      <c r="G260" s="1"/>
      <c r="H260" s="1"/>
    </row>
    <row r="261" spans="1:8" ht="16.149999999999999" customHeight="1" thickBot="1" x14ac:dyDescent="0.4">
      <c r="A261" s="810" t="s">
        <v>1594</v>
      </c>
      <c r="B261" s="811"/>
      <c r="C261" s="431"/>
      <c r="D261" s="431"/>
      <c r="E261" s="431"/>
      <c r="F261" s="1"/>
      <c r="G261" s="1"/>
      <c r="H261" s="1"/>
    </row>
    <row r="262" spans="1:8" ht="16.149999999999999" customHeight="1" thickBot="1" x14ac:dyDescent="0.4">
      <c r="A262" s="812" t="s">
        <v>124</v>
      </c>
      <c r="B262" s="813"/>
      <c r="C262" s="431"/>
      <c r="D262" s="431"/>
      <c r="E262" s="431"/>
      <c r="F262" s="1"/>
      <c r="G262" s="1"/>
      <c r="H262" s="1"/>
    </row>
    <row r="263" spans="1:8" ht="16.149999999999999" customHeight="1" thickBot="1" x14ac:dyDescent="0.4">
      <c r="A263" s="812" t="s">
        <v>125</v>
      </c>
      <c r="B263" s="813"/>
      <c r="C263" s="431"/>
      <c r="D263" s="431"/>
      <c r="E263" s="431"/>
      <c r="F263" s="1"/>
      <c r="G263" s="1"/>
      <c r="H263" s="1"/>
    </row>
    <row r="264" spans="1:8" ht="25.15" customHeight="1" thickBot="1" x14ac:dyDescent="0.4">
      <c r="A264" s="812" t="s">
        <v>1511</v>
      </c>
      <c r="B264" s="813"/>
      <c r="C264" s="382"/>
      <c r="D264" s="382"/>
      <c r="E264" s="382"/>
      <c r="F264" s="1"/>
      <c r="G264" s="1"/>
      <c r="H264" s="1"/>
    </row>
    <row r="265" spans="1:8" ht="22.15" customHeight="1" thickBot="1" x14ac:dyDescent="0.4">
      <c r="A265" s="805" t="s">
        <v>1533</v>
      </c>
      <c r="B265" s="806"/>
      <c r="C265" s="369">
        <v>166.5</v>
      </c>
      <c r="D265" s="431"/>
      <c r="E265" s="431"/>
      <c r="F265" s="1"/>
      <c r="G265" s="1"/>
      <c r="H265" s="1"/>
    </row>
    <row r="266" spans="1:8" ht="26.25" customHeight="1" thickBot="1" x14ac:dyDescent="0.4">
      <c r="A266" s="805" t="s">
        <v>192</v>
      </c>
      <c r="B266" s="806"/>
      <c r="C266" s="369"/>
      <c r="D266" s="431"/>
      <c r="E266" s="431"/>
      <c r="F266" s="1"/>
      <c r="G266" s="1"/>
      <c r="H266" s="1"/>
    </row>
    <row r="267" spans="1:8" ht="31.15" customHeight="1" thickBot="1" x14ac:dyDescent="0.4">
      <c r="A267" s="803" t="s">
        <v>126</v>
      </c>
      <c r="B267" s="807"/>
      <c r="C267" s="183">
        <f>C268+C269</f>
        <v>0</v>
      </c>
      <c r="D267" s="183">
        <f t="shared" ref="D267" si="56">D268+D269</f>
        <v>0</v>
      </c>
      <c r="E267" s="183">
        <f t="shared" ref="E267" si="57">E268+E269</f>
        <v>0</v>
      </c>
      <c r="F267" s="1"/>
      <c r="G267" s="1"/>
      <c r="H267" s="1"/>
    </row>
    <row r="268" spans="1:8" ht="16.149999999999999" customHeight="1" thickBot="1" x14ac:dyDescent="0.4">
      <c r="A268" s="808" t="s">
        <v>128</v>
      </c>
      <c r="B268" s="809"/>
      <c r="C268" s="46"/>
      <c r="D268" s="34"/>
      <c r="E268" s="34"/>
      <c r="F268" s="1"/>
      <c r="G268" s="1"/>
      <c r="H268" s="1"/>
    </row>
    <row r="269" spans="1:8" ht="26.5" customHeight="1" thickBot="1" x14ac:dyDescent="0.4">
      <c r="A269" s="801" t="s">
        <v>675</v>
      </c>
      <c r="B269" s="802"/>
      <c r="C269" s="46"/>
      <c r="D269" s="34"/>
      <c r="E269" s="34"/>
      <c r="F269" s="1"/>
      <c r="G269" s="1"/>
      <c r="H269" s="1"/>
    </row>
    <row r="270" spans="1:8" ht="27" customHeight="1" thickBot="1" x14ac:dyDescent="0.4">
      <c r="A270" s="803" t="s">
        <v>129</v>
      </c>
      <c r="B270" s="804"/>
      <c r="C270" s="183">
        <f>C247+C267</f>
        <v>20737.5</v>
      </c>
      <c r="D270" s="183">
        <f t="shared" ref="D270:E270" si="58">D247+D267</f>
        <v>20915</v>
      </c>
      <c r="E270" s="183">
        <f t="shared" si="58"/>
        <v>20051</v>
      </c>
      <c r="F270" s="1"/>
      <c r="G270" s="1"/>
      <c r="H270" s="1"/>
    </row>
    <row r="271" spans="1:8" ht="27" customHeight="1" thickBot="1" x14ac:dyDescent="0.4">
      <c r="A271" s="812" t="s">
        <v>14</v>
      </c>
      <c r="B271" s="813"/>
      <c r="C271" s="15"/>
      <c r="D271" s="15"/>
      <c r="E271" s="15"/>
      <c r="F271" s="1"/>
      <c r="G271" s="1"/>
      <c r="H271" s="1"/>
    </row>
    <row r="272" spans="1:8" ht="27" customHeight="1" thickBot="1" x14ac:dyDescent="0.4">
      <c r="A272" s="812" t="s">
        <v>15</v>
      </c>
      <c r="B272" s="813"/>
      <c r="C272" s="184"/>
      <c r="D272" s="15"/>
      <c r="E272" s="15"/>
      <c r="F272" s="1"/>
      <c r="G272" s="1"/>
      <c r="H272" s="1"/>
    </row>
    <row r="273" spans="1:8" ht="15.5" thickBot="1" x14ac:dyDescent="0.4">
      <c r="A273" s="1"/>
      <c r="B273" s="1"/>
      <c r="C273" s="1"/>
      <c r="D273" s="1"/>
      <c r="E273" s="1"/>
      <c r="F273" s="1"/>
      <c r="G273" s="1"/>
      <c r="H273" s="1"/>
    </row>
    <row r="274" spans="1:8" ht="35" thickBot="1" x14ac:dyDescent="0.4">
      <c r="A274" s="9" t="s">
        <v>11</v>
      </c>
      <c r="B274" s="10" t="s">
        <v>12</v>
      </c>
      <c r="C274" s="16" t="s">
        <v>131</v>
      </c>
      <c r="D274" s="16" t="s">
        <v>132</v>
      </c>
      <c r="E274" s="16" t="s">
        <v>1450</v>
      </c>
      <c r="F274" s="1"/>
      <c r="G274" s="1"/>
      <c r="H274" s="1"/>
    </row>
    <row r="275" spans="1:8" ht="15.5" thickBot="1" x14ac:dyDescent="0.4">
      <c r="A275" s="11">
        <v>1</v>
      </c>
      <c r="B275" s="12">
        <v>2</v>
      </c>
      <c r="C275" s="12">
        <v>3</v>
      </c>
      <c r="D275" s="12">
        <v>4</v>
      </c>
      <c r="E275" s="12">
        <v>5</v>
      </c>
      <c r="F275" s="1"/>
      <c r="G275" s="1"/>
      <c r="H275" s="1"/>
    </row>
    <row r="276" spans="1:8" ht="16.149999999999999" customHeight="1" thickBot="1" x14ac:dyDescent="0.4">
      <c r="A276" s="13"/>
      <c r="B276" s="428" t="s">
        <v>1213</v>
      </c>
      <c r="C276" s="15"/>
      <c r="D276" s="15"/>
      <c r="E276" s="15"/>
      <c r="F276" s="1"/>
      <c r="G276" s="1"/>
      <c r="H276" s="1"/>
    </row>
    <row r="277" spans="1:8" ht="16.149999999999999" customHeight="1" thickBot="1" x14ac:dyDescent="0.4">
      <c r="A277" s="803" t="s">
        <v>127</v>
      </c>
      <c r="B277" s="804"/>
      <c r="C277" s="183">
        <f>C279+C283+C291+C292+C293+C295+C296</f>
        <v>10974.900000000001</v>
      </c>
      <c r="D277" s="183">
        <f t="shared" ref="D277:E277" si="59">D279+D283+D291+D292+D293+D295+D296</f>
        <v>11152.7</v>
      </c>
      <c r="E277" s="183">
        <f t="shared" si="59"/>
        <v>11593.3</v>
      </c>
      <c r="F277" s="1"/>
      <c r="G277" s="1"/>
      <c r="H277" s="1"/>
    </row>
    <row r="278" spans="1:8" ht="16.149999999999999" customHeight="1" x14ac:dyDescent="0.35">
      <c r="A278" s="818" t="s">
        <v>13</v>
      </c>
      <c r="B278" s="819"/>
      <c r="C278" s="33"/>
      <c r="D278" s="33"/>
      <c r="E278" s="33"/>
      <c r="F278" s="1"/>
      <c r="G278" s="1"/>
      <c r="H278" s="1"/>
    </row>
    <row r="279" spans="1:8" ht="16.149999999999999" customHeight="1" thickBot="1" x14ac:dyDescent="0.4">
      <c r="A279" s="820" t="s">
        <v>1506</v>
      </c>
      <c r="B279" s="821"/>
      <c r="C279" s="186">
        <f>C280+C281+C282</f>
        <v>9757.1</v>
      </c>
      <c r="D279" s="186">
        <f t="shared" ref="D279" si="60">D280+D281+D282</f>
        <v>10150.6</v>
      </c>
      <c r="E279" s="186">
        <f>E280+E281+E282</f>
        <v>10527.8</v>
      </c>
      <c r="F279" s="1"/>
      <c r="G279" s="1"/>
      <c r="H279" s="1"/>
    </row>
    <row r="280" spans="1:8" ht="16.149999999999999" customHeight="1" thickBot="1" x14ac:dyDescent="0.4">
      <c r="A280" s="805" t="s">
        <v>191</v>
      </c>
      <c r="B280" s="806"/>
      <c r="C280" s="369">
        <v>9757.1</v>
      </c>
      <c r="D280" s="185">
        <v>10150.6</v>
      </c>
      <c r="E280" s="45">
        <v>10527.8</v>
      </c>
      <c r="F280" s="1"/>
      <c r="G280" s="1"/>
      <c r="H280" s="1"/>
    </row>
    <row r="281" spans="1:8" ht="20.5" customHeight="1" thickBot="1" x14ac:dyDescent="0.4">
      <c r="A281" s="805" t="s">
        <v>122</v>
      </c>
      <c r="B281" s="806"/>
      <c r="C281" s="45"/>
      <c r="D281" s="15"/>
      <c r="E281" s="15"/>
      <c r="F281" s="1"/>
      <c r="G281" s="1"/>
      <c r="H281" s="1"/>
    </row>
    <row r="282" spans="1:8" ht="28.15" customHeight="1" thickBot="1" x14ac:dyDescent="0.4">
      <c r="A282" s="805" t="s">
        <v>1507</v>
      </c>
      <c r="B282" s="817"/>
      <c r="C282" s="45"/>
      <c r="D282" s="15"/>
      <c r="E282" s="15"/>
      <c r="F282" s="1"/>
      <c r="G282" s="1"/>
      <c r="H282" s="1"/>
    </row>
    <row r="283" spans="1:8" ht="21" customHeight="1" thickBot="1" x14ac:dyDescent="0.4">
      <c r="A283" s="805" t="s">
        <v>123</v>
      </c>
      <c r="B283" s="806"/>
      <c r="C283" s="184">
        <f>C284+C285+C286+C287+C288+C289</f>
        <v>35.1</v>
      </c>
      <c r="D283" s="184">
        <f t="shared" ref="D283" si="61">D284+D285+D286+D287+D288+D289</f>
        <v>35.1</v>
      </c>
      <c r="E283" s="184">
        <f t="shared" ref="E283" si="62">E284+E285+E286+E287+E288+E289</f>
        <v>35.1</v>
      </c>
      <c r="F283" s="1"/>
      <c r="G283" s="1"/>
      <c r="H283" s="1"/>
    </row>
    <row r="284" spans="1:8" ht="29.5" customHeight="1" thickBot="1" x14ac:dyDescent="0.4">
      <c r="A284" s="805" t="s">
        <v>1508</v>
      </c>
      <c r="B284" s="806"/>
      <c r="C284" s="382">
        <v>35.1</v>
      </c>
      <c r="D284" s="382">
        <v>35.1</v>
      </c>
      <c r="E284" s="382">
        <v>35.1</v>
      </c>
      <c r="F284" s="1"/>
      <c r="G284" s="1"/>
      <c r="H284" s="1"/>
    </row>
    <row r="285" spans="1:8" ht="32.5" customHeight="1" thickBot="1" x14ac:dyDescent="0.4">
      <c r="A285" s="805" t="s">
        <v>1509</v>
      </c>
      <c r="B285" s="806"/>
      <c r="C285" s="429"/>
      <c r="D285" s="382"/>
      <c r="E285" s="382"/>
      <c r="F285" s="1"/>
      <c r="G285" s="1"/>
      <c r="H285" s="1"/>
    </row>
    <row r="286" spans="1:8" ht="28.9" customHeight="1" thickBot="1" x14ac:dyDescent="0.4">
      <c r="A286" s="805" t="s">
        <v>1510</v>
      </c>
      <c r="B286" s="806"/>
      <c r="C286" s="369"/>
      <c r="D286" s="431"/>
      <c r="E286" s="431"/>
      <c r="F286" s="1"/>
      <c r="G286" s="1"/>
      <c r="H286" s="1"/>
    </row>
    <row r="287" spans="1:8" ht="24.65" customHeight="1" thickBot="1" x14ac:dyDescent="0.4">
      <c r="A287" s="814" t="s">
        <v>1531</v>
      </c>
      <c r="B287" s="815"/>
      <c r="C287" s="369"/>
      <c r="D287" s="431"/>
      <c r="E287" s="431"/>
      <c r="F287" s="1"/>
      <c r="G287" s="1"/>
      <c r="H287" s="1"/>
    </row>
    <row r="288" spans="1:8" ht="25.15" customHeight="1" thickBot="1" x14ac:dyDescent="0.4">
      <c r="A288" s="814" t="s">
        <v>1534</v>
      </c>
      <c r="B288" s="815"/>
      <c r="C288" s="369"/>
      <c r="D288" s="431"/>
      <c r="E288" s="431"/>
      <c r="F288" s="1"/>
      <c r="G288" s="1"/>
      <c r="H288" s="1"/>
    </row>
    <row r="289" spans="1:8" ht="16.149999999999999" customHeight="1" thickBot="1" x14ac:dyDescent="0.4">
      <c r="A289" s="810" t="s">
        <v>1535</v>
      </c>
      <c r="B289" s="811"/>
      <c r="C289" s="369"/>
      <c r="D289" s="431"/>
      <c r="E289" s="431"/>
      <c r="F289" s="1"/>
      <c r="G289" s="1"/>
      <c r="H289" s="1"/>
    </row>
    <row r="290" spans="1:8" ht="16.149999999999999" customHeight="1" thickBot="1" x14ac:dyDescent="0.4">
      <c r="A290" s="810" t="s">
        <v>1532</v>
      </c>
      <c r="B290" s="811"/>
      <c r="C290" s="431"/>
      <c r="D290" s="431"/>
      <c r="E290" s="431"/>
      <c r="F290" s="1"/>
      <c r="G290" s="1"/>
      <c r="H290" s="1"/>
    </row>
    <row r="291" spans="1:8" ht="16.149999999999999" customHeight="1" thickBot="1" x14ac:dyDescent="0.4">
      <c r="A291" s="810" t="s">
        <v>1594</v>
      </c>
      <c r="B291" s="811"/>
      <c r="C291" s="382">
        <v>953.7</v>
      </c>
      <c r="D291" s="382">
        <v>967</v>
      </c>
      <c r="E291" s="382">
        <v>1030.4000000000001</v>
      </c>
      <c r="F291" s="1"/>
      <c r="G291" s="1"/>
      <c r="H291" s="1"/>
    </row>
    <row r="292" spans="1:8" ht="16.149999999999999" customHeight="1" thickBot="1" x14ac:dyDescent="0.4">
      <c r="A292" s="812" t="s">
        <v>124</v>
      </c>
      <c r="B292" s="813"/>
      <c r="C292" s="431"/>
      <c r="D292" s="431"/>
      <c r="E292" s="431"/>
      <c r="F292" s="1"/>
      <c r="G292" s="1"/>
      <c r="H292" s="1"/>
    </row>
    <row r="293" spans="1:8" ht="16.149999999999999" customHeight="1" thickBot="1" x14ac:dyDescent="0.4">
      <c r="A293" s="812" t="s">
        <v>125</v>
      </c>
      <c r="B293" s="813"/>
      <c r="C293" s="431"/>
      <c r="D293" s="431"/>
      <c r="E293" s="431"/>
      <c r="F293" s="1"/>
      <c r="G293" s="1"/>
      <c r="H293" s="1"/>
    </row>
    <row r="294" spans="1:8" ht="24" customHeight="1" thickBot="1" x14ac:dyDescent="0.4">
      <c r="A294" s="812" t="s">
        <v>1511</v>
      </c>
      <c r="B294" s="813"/>
      <c r="C294" s="382"/>
      <c r="D294" s="382"/>
      <c r="E294" s="382"/>
      <c r="F294" s="1"/>
      <c r="G294" s="1"/>
      <c r="H294" s="1"/>
    </row>
    <row r="295" spans="1:8" ht="24.65" customHeight="1" thickBot="1" x14ac:dyDescent="0.4">
      <c r="A295" s="805" t="s">
        <v>1533</v>
      </c>
      <c r="B295" s="806"/>
      <c r="C295" s="382">
        <v>229</v>
      </c>
      <c r="D295" s="431"/>
      <c r="E295" s="431"/>
      <c r="F295" s="1"/>
      <c r="G295" s="1"/>
      <c r="H295" s="1"/>
    </row>
    <row r="296" spans="1:8" ht="26.25" customHeight="1" thickBot="1" x14ac:dyDescent="0.4">
      <c r="A296" s="805" t="s">
        <v>192</v>
      </c>
      <c r="B296" s="806"/>
      <c r="C296" s="369"/>
      <c r="D296" s="431"/>
      <c r="E296" s="431"/>
      <c r="F296" s="1"/>
      <c r="G296" s="1"/>
      <c r="H296" s="1"/>
    </row>
    <row r="297" spans="1:8" ht="27" customHeight="1" thickBot="1" x14ac:dyDescent="0.4">
      <c r="A297" s="803" t="s">
        <v>126</v>
      </c>
      <c r="B297" s="807"/>
      <c r="C297" s="183">
        <f>C298+C299</f>
        <v>0</v>
      </c>
      <c r="D297" s="183">
        <f t="shared" ref="D297" si="63">D298+D299</f>
        <v>0</v>
      </c>
      <c r="E297" s="183">
        <f t="shared" ref="E297" si="64">E298+E299</f>
        <v>0</v>
      </c>
      <c r="F297" s="1"/>
      <c r="G297" s="1"/>
      <c r="H297" s="1"/>
    </row>
    <row r="298" spans="1:8" ht="16.149999999999999" customHeight="1" thickBot="1" x14ac:dyDescent="0.4">
      <c r="A298" s="808" t="s">
        <v>128</v>
      </c>
      <c r="B298" s="809"/>
      <c r="C298" s="46"/>
      <c r="D298" s="34"/>
      <c r="E298" s="34"/>
      <c r="F298" s="1"/>
      <c r="G298" s="1"/>
      <c r="H298" s="1"/>
    </row>
    <row r="299" spans="1:8" ht="27.65" customHeight="1" thickBot="1" x14ac:dyDescent="0.4">
      <c r="A299" s="801" t="s">
        <v>675</v>
      </c>
      <c r="B299" s="802"/>
      <c r="C299" s="46"/>
      <c r="D299" s="34"/>
      <c r="E299" s="34"/>
      <c r="F299" s="1"/>
      <c r="G299" s="1"/>
      <c r="H299" s="1"/>
    </row>
    <row r="300" spans="1:8" ht="23.5" customHeight="1" thickBot="1" x14ac:dyDescent="0.4">
      <c r="A300" s="803" t="s">
        <v>129</v>
      </c>
      <c r="B300" s="804"/>
      <c r="C300" s="183">
        <f>C277+C297</f>
        <v>10974.900000000001</v>
      </c>
      <c r="D300" s="183">
        <f t="shared" ref="D300:E300" si="65">D277+D297</f>
        <v>11152.7</v>
      </c>
      <c r="E300" s="183">
        <f t="shared" si="65"/>
        <v>11593.3</v>
      </c>
      <c r="F300" s="1"/>
      <c r="G300" s="1"/>
      <c r="H300" s="1"/>
    </row>
    <row r="301" spans="1:8" ht="22.9" customHeight="1" thickBot="1" x14ac:dyDescent="0.4">
      <c r="A301" s="812" t="s">
        <v>14</v>
      </c>
      <c r="B301" s="813"/>
      <c r="C301" s="15"/>
      <c r="D301" s="15"/>
      <c r="E301" s="15"/>
      <c r="F301" s="1"/>
      <c r="G301" s="1"/>
      <c r="H301" s="1"/>
    </row>
    <row r="302" spans="1:8" ht="31.15" customHeight="1" thickBot="1" x14ac:dyDescent="0.4">
      <c r="A302" s="812" t="s">
        <v>15</v>
      </c>
      <c r="B302" s="813"/>
      <c r="C302" s="184"/>
      <c r="D302" s="15"/>
      <c r="E302" s="15"/>
      <c r="F302" s="1"/>
      <c r="G302" s="1"/>
      <c r="H302" s="1"/>
    </row>
    <row r="303" spans="1:8" ht="15.5" thickBot="1" x14ac:dyDescent="0.4">
      <c r="A303" s="1"/>
      <c r="B303" s="1"/>
      <c r="C303" s="1"/>
      <c r="D303" s="1"/>
      <c r="E303" s="1"/>
      <c r="F303" s="1"/>
      <c r="G303" s="1"/>
      <c r="H303" s="1"/>
    </row>
    <row r="304" spans="1:8" ht="35" thickBot="1" x14ac:dyDescent="0.4">
      <c r="A304" s="9" t="s">
        <v>11</v>
      </c>
      <c r="B304" s="10" t="s">
        <v>12</v>
      </c>
      <c r="C304" s="16" t="s">
        <v>131</v>
      </c>
      <c r="D304" s="16" t="s">
        <v>132</v>
      </c>
      <c r="E304" s="16" t="s">
        <v>1450</v>
      </c>
      <c r="F304" s="1"/>
      <c r="G304" s="1"/>
      <c r="H304" s="1"/>
    </row>
    <row r="305" spans="1:8" ht="15.5" thickBot="1" x14ac:dyDescent="0.4">
      <c r="A305" s="11">
        <v>1</v>
      </c>
      <c r="B305" s="12">
        <v>2</v>
      </c>
      <c r="C305" s="12">
        <v>3</v>
      </c>
      <c r="D305" s="12">
        <v>4</v>
      </c>
      <c r="E305" s="12">
        <v>5</v>
      </c>
      <c r="F305" s="1"/>
      <c r="G305" s="1"/>
      <c r="H305" s="1"/>
    </row>
    <row r="306" spans="1:8" ht="16.149999999999999" customHeight="1" thickBot="1" x14ac:dyDescent="0.4">
      <c r="A306" s="13"/>
      <c r="B306" s="428" t="s">
        <v>1214</v>
      </c>
      <c r="C306" s="15"/>
      <c r="D306" s="15"/>
      <c r="E306" s="15"/>
      <c r="F306" s="1"/>
      <c r="G306" s="1"/>
      <c r="H306" s="1"/>
    </row>
    <row r="307" spans="1:8" ht="16.149999999999999" customHeight="1" thickBot="1" x14ac:dyDescent="0.4">
      <c r="A307" s="803" t="s">
        <v>127</v>
      </c>
      <c r="B307" s="804"/>
      <c r="C307" s="183">
        <f>C309+C313+C321+C322+C323+C325+C326</f>
        <v>3842.5</v>
      </c>
      <c r="D307" s="183">
        <f t="shared" ref="D307:E307" si="66">D309+D313+D321+D322+D323+D325+D326</f>
        <v>3993.2</v>
      </c>
      <c r="E307" s="183">
        <f t="shared" si="66"/>
        <v>4199.3999999999996</v>
      </c>
      <c r="F307" s="1"/>
      <c r="G307" s="1"/>
      <c r="H307" s="1"/>
    </row>
    <row r="308" spans="1:8" ht="16.149999999999999" customHeight="1" x14ac:dyDescent="0.35">
      <c r="A308" s="818" t="s">
        <v>13</v>
      </c>
      <c r="B308" s="819"/>
      <c r="C308" s="33"/>
      <c r="D308" s="33"/>
      <c r="E308" s="33"/>
      <c r="F308" s="1"/>
      <c r="G308" s="1"/>
      <c r="H308" s="1"/>
    </row>
    <row r="309" spans="1:8" ht="16.149999999999999" customHeight="1" thickBot="1" x14ac:dyDescent="0.4">
      <c r="A309" s="820" t="s">
        <v>1506</v>
      </c>
      <c r="B309" s="821"/>
      <c r="C309" s="186">
        <f>C310+C311+C312</f>
        <v>3630.6</v>
      </c>
      <c r="D309" s="186">
        <f t="shared" ref="D309" si="67">D310+D311+D312</f>
        <v>3808.2</v>
      </c>
      <c r="E309" s="186">
        <f>E310+E311+E312</f>
        <v>4014.4</v>
      </c>
      <c r="F309" s="1"/>
      <c r="G309" s="1"/>
      <c r="H309" s="1"/>
    </row>
    <row r="310" spans="1:8" ht="16.149999999999999" customHeight="1" thickBot="1" x14ac:dyDescent="0.4">
      <c r="A310" s="805" t="s">
        <v>191</v>
      </c>
      <c r="B310" s="806"/>
      <c r="C310" s="382">
        <v>3630.6</v>
      </c>
      <c r="D310" s="185">
        <v>3808.2</v>
      </c>
      <c r="E310" s="185">
        <v>4014.4</v>
      </c>
      <c r="F310" s="1"/>
      <c r="G310" s="1"/>
      <c r="H310" s="1"/>
    </row>
    <row r="311" spans="1:8" ht="18" customHeight="1" thickBot="1" x14ac:dyDescent="0.4">
      <c r="A311" s="805" t="s">
        <v>122</v>
      </c>
      <c r="B311" s="806"/>
      <c r="C311" s="185"/>
      <c r="D311" s="184"/>
      <c r="E311" s="184"/>
      <c r="F311" s="1"/>
      <c r="G311" s="1"/>
      <c r="H311" s="1"/>
    </row>
    <row r="312" spans="1:8" ht="28.15" customHeight="1" thickBot="1" x14ac:dyDescent="0.4">
      <c r="A312" s="805" t="s">
        <v>1507</v>
      </c>
      <c r="B312" s="817"/>
      <c r="C312" s="185"/>
      <c r="D312" s="184"/>
      <c r="E312" s="184"/>
      <c r="F312" s="1"/>
      <c r="G312" s="1"/>
      <c r="H312" s="1"/>
    </row>
    <row r="313" spans="1:8" ht="24.65" customHeight="1" thickBot="1" x14ac:dyDescent="0.4">
      <c r="A313" s="805" t="s">
        <v>123</v>
      </c>
      <c r="B313" s="806"/>
      <c r="C313" s="184">
        <f>C314+C315+C316+C317+C318+C319</f>
        <v>0</v>
      </c>
      <c r="D313" s="184">
        <f t="shared" ref="D313" si="68">D314+D315+D316+D317+D318+D319</f>
        <v>0</v>
      </c>
      <c r="E313" s="184">
        <f t="shared" ref="E313" si="69">E314+E315+E316+E317+E318+E319</f>
        <v>0</v>
      </c>
      <c r="F313" s="1"/>
      <c r="G313" s="1"/>
      <c r="H313" s="1"/>
    </row>
    <row r="314" spans="1:8" ht="25.9" customHeight="1" thickBot="1" x14ac:dyDescent="0.4">
      <c r="A314" s="805" t="s">
        <v>1508</v>
      </c>
      <c r="B314" s="806"/>
      <c r="C314" s="382"/>
      <c r="D314" s="382"/>
      <c r="E314" s="382"/>
      <c r="F314" s="1"/>
      <c r="G314" s="1"/>
      <c r="H314" s="1"/>
    </row>
    <row r="315" spans="1:8" ht="24.65" customHeight="1" thickBot="1" x14ac:dyDescent="0.4">
      <c r="A315" s="805" t="s">
        <v>1509</v>
      </c>
      <c r="B315" s="806"/>
      <c r="C315" s="429"/>
      <c r="D315" s="382"/>
      <c r="E315" s="382"/>
      <c r="F315" s="1"/>
      <c r="G315" s="1"/>
      <c r="H315" s="1"/>
    </row>
    <row r="316" spans="1:8" ht="23.5" customHeight="1" thickBot="1" x14ac:dyDescent="0.4">
      <c r="A316" s="805" t="s">
        <v>1510</v>
      </c>
      <c r="B316" s="806"/>
      <c r="C316" s="382"/>
      <c r="D316" s="382"/>
      <c r="E316" s="382"/>
      <c r="F316" s="1"/>
      <c r="G316" s="1"/>
      <c r="H316" s="1"/>
    </row>
    <row r="317" spans="1:8" ht="21" customHeight="1" thickBot="1" x14ac:dyDescent="0.4">
      <c r="A317" s="814" t="s">
        <v>1531</v>
      </c>
      <c r="B317" s="815"/>
      <c r="C317" s="369"/>
      <c r="D317" s="369"/>
      <c r="E317" s="369"/>
      <c r="F317" s="1"/>
      <c r="G317" s="1"/>
      <c r="H317" s="1"/>
    </row>
    <row r="318" spans="1:8" ht="31.15" customHeight="1" thickBot="1" x14ac:dyDescent="0.4">
      <c r="A318" s="814" t="s">
        <v>1534</v>
      </c>
      <c r="B318" s="815"/>
      <c r="C318" s="369"/>
      <c r="D318" s="431"/>
      <c r="E318" s="431"/>
      <c r="F318" s="1"/>
      <c r="G318" s="1"/>
      <c r="H318" s="1"/>
    </row>
    <row r="319" spans="1:8" ht="16.149999999999999" customHeight="1" thickBot="1" x14ac:dyDescent="0.4">
      <c r="A319" s="810" t="s">
        <v>1535</v>
      </c>
      <c r="B319" s="811"/>
      <c r="C319" s="369"/>
      <c r="D319" s="431"/>
      <c r="E319" s="431"/>
      <c r="F319" s="1"/>
      <c r="G319" s="1"/>
      <c r="H319" s="1"/>
    </row>
    <row r="320" spans="1:8" ht="16.149999999999999" customHeight="1" thickBot="1" x14ac:dyDescent="0.4">
      <c r="A320" s="810" t="s">
        <v>1532</v>
      </c>
      <c r="B320" s="811"/>
      <c r="C320" s="431"/>
      <c r="D320" s="431"/>
      <c r="E320" s="431"/>
      <c r="F320" s="1"/>
      <c r="G320" s="1"/>
      <c r="H320" s="1"/>
    </row>
    <row r="321" spans="1:8" ht="16.149999999999999" customHeight="1" thickBot="1" x14ac:dyDescent="0.4">
      <c r="A321" s="810" t="s">
        <v>1594</v>
      </c>
      <c r="B321" s="811"/>
      <c r="C321" s="382">
        <v>180</v>
      </c>
      <c r="D321" s="185">
        <v>185</v>
      </c>
      <c r="E321" s="185">
        <v>185</v>
      </c>
      <c r="F321" s="1"/>
      <c r="G321" s="1"/>
      <c r="H321" s="1"/>
    </row>
    <row r="322" spans="1:8" ht="16.149999999999999" customHeight="1" thickBot="1" x14ac:dyDescent="0.4">
      <c r="A322" s="810" t="s">
        <v>1536</v>
      </c>
      <c r="B322" s="811"/>
      <c r="C322" s="431"/>
      <c r="D322" s="431"/>
      <c r="E322" s="431"/>
      <c r="F322" s="1"/>
      <c r="G322" s="1"/>
      <c r="H322" s="1"/>
    </row>
    <row r="323" spans="1:8" ht="16.149999999999999" customHeight="1" thickBot="1" x14ac:dyDescent="0.4">
      <c r="A323" s="810" t="s">
        <v>1537</v>
      </c>
      <c r="B323" s="811"/>
      <c r="C323" s="431"/>
      <c r="D323" s="431"/>
      <c r="E323" s="431"/>
      <c r="F323" s="1"/>
      <c r="G323" s="1"/>
      <c r="H323" s="1"/>
    </row>
    <row r="324" spans="1:8" ht="19.149999999999999" customHeight="1" thickBot="1" x14ac:dyDescent="0.4">
      <c r="A324" s="810" t="s">
        <v>1511</v>
      </c>
      <c r="B324" s="811"/>
      <c r="C324" s="382"/>
      <c r="D324" s="382"/>
      <c r="E324" s="382"/>
      <c r="F324" s="1"/>
      <c r="G324" s="1"/>
      <c r="H324" s="1"/>
    </row>
    <row r="325" spans="1:8" ht="24.65" customHeight="1" thickBot="1" x14ac:dyDescent="0.4">
      <c r="A325" s="814" t="s">
        <v>1538</v>
      </c>
      <c r="B325" s="815"/>
      <c r="C325" s="382">
        <v>31.9</v>
      </c>
      <c r="D325" s="431"/>
      <c r="E325" s="431"/>
      <c r="F325" s="1"/>
      <c r="G325" s="1"/>
      <c r="H325" s="1"/>
    </row>
    <row r="326" spans="1:8" ht="26.25" customHeight="1" thickBot="1" x14ac:dyDescent="0.4">
      <c r="A326" s="814" t="s">
        <v>1539</v>
      </c>
      <c r="B326" s="815"/>
      <c r="C326" s="369"/>
      <c r="D326" s="431"/>
      <c r="E326" s="431"/>
      <c r="F326" s="1"/>
      <c r="G326" s="1"/>
      <c r="H326" s="1"/>
    </row>
    <row r="327" spans="1:8" ht="24.65" customHeight="1" thickBot="1" x14ac:dyDescent="0.4">
      <c r="A327" s="803" t="s">
        <v>126</v>
      </c>
      <c r="B327" s="807"/>
      <c r="C327" s="183">
        <f>C328+C329</f>
        <v>0</v>
      </c>
      <c r="D327" s="183">
        <f t="shared" ref="D327" si="70">D328+D329</f>
        <v>0</v>
      </c>
      <c r="E327" s="183">
        <f t="shared" ref="E327" si="71">E328+E329</f>
        <v>0</v>
      </c>
      <c r="F327" s="1"/>
      <c r="G327" s="1"/>
      <c r="H327" s="1"/>
    </row>
    <row r="328" spans="1:8" ht="22.15" customHeight="1" thickBot="1" x14ac:dyDescent="0.4">
      <c r="A328" s="808" t="s">
        <v>128</v>
      </c>
      <c r="B328" s="809"/>
      <c r="C328" s="46"/>
      <c r="D328" s="34"/>
      <c r="E328" s="34"/>
      <c r="F328" s="1"/>
      <c r="G328" s="1"/>
      <c r="H328" s="1"/>
    </row>
    <row r="329" spans="1:8" ht="28.15" customHeight="1" thickBot="1" x14ac:dyDescent="0.4">
      <c r="A329" s="801" t="s">
        <v>675</v>
      </c>
      <c r="B329" s="802"/>
      <c r="C329" s="46"/>
      <c r="D329" s="34"/>
      <c r="E329" s="34"/>
      <c r="F329" s="1"/>
      <c r="G329" s="1"/>
      <c r="H329" s="1"/>
    </row>
    <row r="330" spans="1:8" ht="24" customHeight="1" thickBot="1" x14ac:dyDescent="0.4">
      <c r="A330" s="803" t="s">
        <v>129</v>
      </c>
      <c r="B330" s="804"/>
      <c r="C330" s="183">
        <f>C307+C327</f>
        <v>3842.5</v>
      </c>
      <c r="D330" s="183">
        <f t="shared" ref="D330:E330" si="72">D307+D327</f>
        <v>3993.2</v>
      </c>
      <c r="E330" s="183">
        <f t="shared" si="72"/>
        <v>4199.3999999999996</v>
      </c>
      <c r="F330" s="1"/>
      <c r="G330" s="1"/>
      <c r="H330" s="1"/>
    </row>
    <row r="331" spans="1:8" ht="24" customHeight="1" thickBot="1" x14ac:dyDescent="0.4">
      <c r="A331" s="812" t="s">
        <v>14</v>
      </c>
      <c r="B331" s="813"/>
      <c r="C331" s="15"/>
      <c r="D331" s="15"/>
      <c r="E331" s="15"/>
      <c r="F331" s="1"/>
      <c r="G331" s="1"/>
      <c r="H331" s="1"/>
    </row>
    <row r="332" spans="1:8" ht="24" customHeight="1" thickBot="1" x14ac:dyDescent="0.4">
      <c r="A332" s="812" t="s">
        <v>15</v>
      </c>
      <c r="B332" s="813"/>
      <c r="C332" s="184"/>
      <c r="D332" s="15"/>
      <c r="E332" s="15"/>
      <c r="F332" s="1"/>
      <c r="G332" s="1"/>
      <c r="H332" s="1"/>
    </row>
    <row r="333" spans="1:8" ht="15.5" thickBot="1" x14ac:dyDescent="0.4">
      <c r="A333" s="1"/>
      <c r="B333" s="1"/>
      <c r="C333" s="1"/>
      <c r="D333" s="1"/>
      <c r="E333" s="1"/>
      <c r="F333" s="1"/>
      <c r="G333" s="1"/>
      <c r="H333" s="1"/>
    </row>
    <row r="334" spans="1:8" ht="35" thickBot="1" x14ac:dyDescent="0.4">
      <c r="A334" s="9" t="s">
        <v>11</v>
      </c>
      <c r="B334" s="10" t="s">
        <v>12</v>
      </c>
      <c r="C334" s="16" t="s">
        <v>131</v>
      </c>
      <c r="D334" s="16" t="s">
        <v>132</v>
      </c>
      <c r="E334" s="16" t="s">
        <v>1450</v>
      </c>
      <c r="F334" s="1"/>
      <c r="G334" s="1"/>
      <c r="H334" s="1"/>
    </row>
    <row r="335" spans="1:8" ht="15.5" thickBot="1" x14ac:dyDescent="0.4">
      <c r="A335" s="11">
        <v>1</v>
      </c>
      <c r="B335" s="12">
        <v>2</v>
      </c>
      <c r="C335" s="12">
        <v>3</v>
      </c>
      <c r="D335" s="12">
        <v>4</v>
      </c>
      <c r="E335" s="12">
        <v>5</v>
      </c>
      <c r="F335" s="1"/>
      <c r="G335" s="1"/>
      <c r="H335" s="1"/>
    </row>
    <row r="336" spans="1:8" ht="16.149999999999999" customHeight="1" thickBot="1" x14ac:dyDescent="0.4">
      <c r="A336" s="13"/>
      <c r="B336" s="428" t="s">
        <v>1215</v>
      </c>
      <c r="C336" s="15"/>
      <c r="D336" s="15"/>
      <c r="E336" s="15"/>
      <c r="F336" s="1"/>
      <c r="G336" s="1"/>
      <c r="H336" s="1"/>
    </row>
    <row r="337" spans="1:8" ht="16.149999999999999" customHeight="1" thickBot="1" x14ac:dyDescent="0.4">
      <c r="A337" s="803" t="s">
        <v>127</v>
      </c>
      <c r="B337" s="804"/>
      <c r="C337" s="183">
        <f>C339+C343+C351+C352+C353+C355+C356</f>
        <v>92983.8</v>
      </c>
      <c r="D337" s="183">
        <f t="shared" ref="D337:E337" si="73">D339+D343+D351+D352+D353+D355+D356</f>
        <v>94188.2</v>
      </c>
      <c r="E337" s="183">
        <f t="shared" si="73"/>
        <v>95168.400000000009</v>
      </c>
      <c r="F337" s="1"/>
      <c r="G337" s="1"/>
      <c r="H337" s="1"/>
    </row>
    <row r="338" spans="1:8" ht="16.149999999999999" customHeight="1" x14ac:dyDescent="0.35">
      <c r="A338" s="818" t="s">
        <v>13</v>
      </c>
      <c r="B338" s="819"/>
      <c r="C338" s="33"/>
      <c r="D338" s="33"/>
      <c r="E338" s="33"/>
      <c r="F338" s="1"/>
      <c r="G338" s="1"/>
      <c r="H338" s="1"/>
    </row>
    <row r="339" spans="1:8" ht="16.149999999999999" customHeight="1" thickBot="1" x14ac:dyDescent="0.4">
      <c r="A339" s="820" t="s">
        <v>1506</v>
      </c>
      <c r="B339" s="821"/>
      <c r="C339" s="186">
        <f>C340+C341+C342</f>
        <v>33568.300000000003</v>
      </c>
      <c r="D339" s="186">
        <f t="shared" ref="D339" si="74">D340+D341+D342</f>
        <v>35350.5</v>
      </c>
      <c r="E339" s="186">
        <f>E340+E341+E342</f>
        <v>36618.800000000003</v>
      </c>
      <c r="F339" s="1"/>
      <c r="G339" s="1"/>
      <c r="H339" s="1"/>
    </row>
    <row r="340" spans="1:8" ht="16.149999999999999" customHeight="1" thickBot="1" x14ac:dyDescent="0.4">
      <c r="A340" s="805" t="s">
        <v>191</v>
      </c>
      <c r="B340" s="806"/>
      <c r="C340" s="382">
        <v>33568.300000000003</v>
      </c>
      <c r="D340" s="185">
        <v>35350.5</v>
      </c>
      <c r="E340" s="185">
        <v>36618.800000000003</v>
      </c>
      <c r="F340" s="1"/>
      <c r="G340" s="1"/>
      <c r="H340" s="1"/>
    </row>
    <row r="341" spans="1:8" ht="16.149999999999999" customHeight="1" thickBot="1" x14ac:dyDescent="0.4">
      <c r="A341" s="805" t="s">
        <v>122</v>
      </c>
      <c r="B341" s="806"/>
      <c r="C341" s="185"/>
      <c r="D341" s="184"/>
      <c r="E341" s="184"/>
      <c r="F341" s="1"/>
      <c r="G341" s="1"/>
      <c r="H341" s="1"/>
    </row>
    <row r="342" spans="1:8" ht="25.15" customHeight="1" thickBot="1" x14ac:dyDescent="0.4">
      <c r="A342" s="805" t="s">
        <v>1507</v>
      </c>
      <c r="B342" s="817"/>
      <c r="C342" s="185"/>
      <c r="D342" s="184"/>
      <c r="E342" s="184"/>
      <c r="F342" s="1"/>
      <c r="G342" s="1"/>
      <c r="H342" s="1"/>
    </row>
    <row r="343" spans="1:8" ht="20.5" customHeight="1" thickBot="1" x14ac:dyDescent="0.4">
      <c r="A343" s="805" t="s">
        <v>123</v>
      </c>
      <c r="B343" s="806"/>
      <c r="C343" s="184">
        <f>C344+C345+C346+C347+C348+C349</f>
        <v>55165.7</v>
      </c>
      <c r="D343" s="184">
        <f t="shared" ref="D343:E343" si="75">D344+D345+D346+D347+D348+D349</f>
        <v>55397.4</v>
      </c>
      <c r="E343" s="184">
        <f t="shared" si="75"/>
        <v>55397.4</v>
      </c>
      <c r="F343" s="1"/>
      <c r="G343" s="1"/>
      <c r="H343" s="1"/>
    </row>
    <row r="344" spans="1:8" ht="27" customHeight="1" thickBot="1" x14ac:dyDescent="0.4">
      <c r="A344" s="805" t="s">
        <v>1508</v>
      </c>
      <c r="B344" s="806"/>
      <c r="C344" s="382">
        <v>2118.6</v>
      </c>
      <c r="D344" s="382">
        <v>1809.5</v>
      </c>
      <c r="E344" s="382">
        <v>1809.5</v>
      </c>
      <c r="F344" s="1"/>
      <c r="G344" s="1"/>
      <c r="H344" s="1"/>
    </row>
    <row r="345" spans="1:8" ht="28.15" customHeight="1" thickBot="1" x14ac:dyDescent="0.4">
      <c r="A345" s="805" t="s">
        <v>1509</v>
      </c>
      <c r="B345" s="806"/>
      <c r="C345" s="429"/>
      <c r="D345" s="382"/>
      <c r="E345" s="382"/>
      <c r="F345" s="1"/>
      <c r="G345" s="1"/>
      <c r="H345" s="1"/>
    </row>
    <row r="346" spans="1:8" ht="23.5" customHeight="1" thickBot="1" x14ac:dyDescent="0.4">
      <c r="A346" s="805" t="s">
        <v>1510</v>
      </c>
      <c r="B346" s="806"/>
      <c r="C346" s="382">
        <v>2501</v>
      </c>
      <c r="D346" s="382">
        <v>2501</v>
      </c>
      <c r="E346" s="382">
        <v>2501</v>
      </c>
      <c r="F346" s="1"/>
      <c r="G346" s="1"/>
      <c r="H346" s="1"/>
    </row>
    <row r="347" spans="1:8" ht="24.65" customHeight="1" thickBot="1" x14ac:dyDescent="0.4">
      <c r="A347" s="814" t="s">
        <v>1531</v>
      </c>
      <c r="B347" s="815"/>
      <c r="C347" s="369">
        <v>50546.1</v>
      </c>
      <c r="D347" s="369">
        <v>51086.9</v>
      </c>
      <c r="E347" s="369">
        <v>51086.9</v>
      </c>
      <c r="F347" s="1"/>
      <c r="G347" s="1"/>
      <c r="H347" s="1"/>
    </row>
    <row r="348" spans="1:8" ht="25.15" customHeight="1" thickBot="1" x14ac:dyDescent="0.4">
      <c r="A348" s="814" t="s">
        <v>1534</v>
      </c>
      <c r="B348" s="815"/>
      <c r="C348" s="369"/>
      <c r="D348" s="431"/>
      <c r="E348" s="431"/>
      <c r="F348" s="1"/>
      <c r="G348" s="1"/>
      <c r="H348" s="1"/>
    </row>
    <row r="349" spans="1:8" ht="16.149999999999999" customHeight="1" thickBot="1" x14ac:dyDescent="0.4">
      <c r="A349" s="810" t="s">
        <v>1535</v>
      </c>
      <c r="B349" s="811"/>
      <c r="C349" s="369"/>
      <c r="D349" s="431"/>
      <c r="E349" s="431"/>
      <c r="F349" s="1"/>
      <c r="G349" s="1"/>
      <c r="H349" s="1"/>
    </row>
    <row r="350" spans="1:8" ht="16.149999999999999" customHeight="1" thickBot="1" x14ac:dyDescent="0.4">
      <c r="A350" s="810" t="s">
        <v>1532</v>
      </c>
      <c r="B350" s="811"/>
      <c r="C350" s="431"/>
      <c r="D350" s="431"/>
      <c r="E350" s="431"/>
      <c r="F350" s="1"/>
      <c r="G350" s="1"/>
      <c r="H350" s="1"/>
    </row>
    <row r="351" spans="1:8" ht="16.149999999999999" customHeight="1" thickBot="1" x14ac:dyDescent="0.4">
      <c r="A351" s="810" t="s">
        <v>1594</v>
      </c>
      <c r="B351" s="811"/>
      <c r="C351" s="382">
        <v>3156.1</v>
      </c>
      <c r="D351" s="185">
        <v>3152.2</v>
      </c>
      <c r="E351" s="185">
        <v>3152.2</v>
      </c>
      <c r="F351" s="1"/>
      <c r="G351" s="1"/>
      <c r="H351" s="1"/>
    </row>
    <row r="352" spans="1:8" ht="16.149999999999999" customHeight="1" thickBot="1" x14ac:dyDescent="0.4">
      <c r="A352" s="810" t="s">
        <v>1536</v>
      </c>
      <c r="B352" s="811"/>
      <c r="C352" s="369">
        <v>734.7</v>
      </c>
      <c r="D352" s="369">
        <v>288.10000000000002</v>
      </c>
      <c r="E352" s="431"/>
      <c r="F352" s="1"/>
      <c r="G352" s="1"/>
      <c r="H352" s="1"/>
    </row>
    <row r="353" spans="1:8" ht="16.149999999999999" customHeight="1" thickBot="1" x14ac:dyDescent="0.4">
      <c r="A353" s="812" t="s">
        <v>125</v>
      </c>
      <c r="B353" s="813"/>
      <c r="C353" s="431"/>
      <c r="D353" s="431"/>
      <c r="E353" s="431"/>
      <c r="F353" s="1"/>
      <c r="G353" s="1"/>
      <c r="H353" s="1"/>
    </row>
    <row r="354" spans="1:8" ht="21" customHeight="1" thickBot="1" x14ac:dyDescent="0.4">
      <c r="A354" s="812" t="s">
        <v>1511</v>
      </c>
      <c r="B354" s="813"/>
      <c r="C354" s="382"/>
      <c r="D354" s="382"/>
      <c r="E354" s="382"/>
      <c r="F354" s="1"/>
      <c r="G354" s="1"/>
      <c r="H354" s="1"/>
    </row>
    <row r="355" spans="1:8" ht="23.5" customHeight="1" thickBot="1" x14ac:dyDescent="0.4">
      <c r="A355" s="805" t="s">
        <v>1533</v>
      </c>
      <c r="B355" s="806"/>
      <c r="C355" s="382">
        <v>359</v>
      </c>
      <c r="D355" s="431"/>
      <c r="E355" s="431"/>
      <c r="F355" s="1"/>
      <c r="G355" s="1"/>
      <c r="H355" s="1"/>
    </row>
    <row r="356" spans="1:8" ht="30" customHeight="1" thickBot="1" x14ac:dyDescent="0.4">
      <c r="A356" s="805" t="s">
        <v>192</v>
      </c>
      <c r="B356" s="806"/>
      <c r="C356" s="369"/>
      <c r="D356" s="431"/>
      <c r="E356" s="431"/>
      <c r="F356" s="1"/>
      <c r="G356" s="1"/>
      <c r="H356" s="1"/>
    </row>
    <row r="357" spans="1:8" ht="24" customHeight="1" thickBot="1" x14ac:dyDescent="0.4">
      <c r="A357" s="803" t="s">
        <v>126</v>
      </c>
      <c r="B357" s="807"/>
      <c r="C357" s="183">
        <f>C358+C359</f>
        <v>0</v>
      </c>
      <c r="D357" s="183">
        <f t="shared" ref="D357:E357" si="76">D358+D359</f>
        <v>0</v>
      </c>
      <c r="E357" s="183">
        <f t="shared" si="76"/>
        <v>0</v>
      </c>
      <c r="F357" s="1"/>
      <c r="G357" s="1"/>
      <c r="H357" s="1"/>
    </row>
    <row r="358" spans="1:8" ht="19.899999999999999" customHeight="1" thickBot="1" x14ac:dyDescent="0.4">
      <c r="A358" s="808" t="s">
        <v>128</v>
      </c>
      <c r="B358" s="809"/>
      <c r="C358" s="46"/>
      <c r="D358" s="34"/>
      <c r="E358" s="34"/>
      <c r="F358" s="1"/>
      <c r="G358" s="1"/>
      <c r="H358" s="1"/>
    </row>
    <row r="359" spans="1:8" ht="27" customHeight="1" thickBot="1" x14ac:dyDescent="0.4">
      <c r="A359" s="801" t="s">
        <v>675</v>
      </c>
      <c r="B359" s="802"/>
      <c r="C359" s="46"/>
      <c r="D359" s="34"/>
      <c r="E359" s="34"/>
      <c r="F359" s="1"/>
      <c r="G359" s="1"/>
      <c r="H359" s="1"/>
    </row>
    <row r="360" spans="1:8" ht="21.65" customHeight="1" thickBot="1" x14ac:dyDescent="0.4">
      <c r="A360" s="803" t="s">
        <v>129</v>
      </c>
      <c r="B360" s="804"/>
      <c r="C360" s="183">
        <f>C337+C357</f>
        <v>92983.8</v>
      </c>
      <c r="D360" s="183">
        <f t="shared" ref="D360:E360" si="77">D337+D357</f>
        <v>94188.2</v>
      </c>
      <c r="E360" s="183">
        <f t="shared" si="77"/>
        <v>95168.400000000009</v>
      </c>
      <c r="F360" s="1"/>
      <c r="G360" s="1"/>
      <c r="H360" s="1"/>
    </row>
    <row r="361" spans="1:8" ht="21.65" customHeight="1" thickBot="1" x14ac:dyDescent="0.4">
      <c r="A361" s="812" t="s">
        <v>14</v>
      </c>
      <c r="B361" s="813"/>
      <c r="C361" s="15"/>
      <c r="D361" s="15"/>
      <c r="E361" s="15"/>
      <c r="F361" s="1"/>
      <c r="G361" s="1"/>
      <c r="H361" s="1"/>
    </row>
    <row r="362" spans="1:8" ht="21.65" customHeight="1" thickBot="1" x14ac:dyDescent="0.4">
      <c r="A362" s="812" t="s">
        <v>15</v>
      </c>
      <c r="B362" s="813"/>
      <c r="C362" s="184"/>
      <c r="D362" s="15"/>
      <c r="E362" s="15"/>
      <c r="F362" s="1"/>
      <c r="G362" s="1"/>
      <c r="H362" s="1"/>
    </row>
    <row r="363" spans="1:8" ht="15.5" thickBot="1" x14ac:dyDescent="0.4">
      <c r="A363" s="1"/>
      <c r="B363" s="1"/>
      <c r="C363" s="1"/>
      <c r="D363" s="1"/>
      <c r="E363" s="1"/>
      <c r="F363" s="1"/>
      <c r="G363" s="1"/>
      <c r="H363" s="1"/>
    </row>
    <row r="364" spans="1:8" ht="35" thickBot="1" x14ac:dyDescent="0.4">
      <c r="A364" s="9" t="s">
        <v>11</v>
      </c>
      <c r="B364" s="10" t="s">
        <v>12</v>
      </c>
      <c r="C364" s="16" t="s">
        <v>131</v>
      </c>
      <c r="D364" s="16" t="s">
        <v>132</v>
      </c>
      <c r="E364" s="16" t="s">
        <v>1450</v>
      </c>
      <c r="F364" s="1"/>
      <c r="G364" s="1"/>
      <c r="H364" s="1"/>
    </row>
    <row r="365" spans="1:8" ht="15.5" thickBot="1" x14ac:dyDescent="0.4">
      <c r="A365" s="11">
        <v>1</v>
      </c>
      <c r="B365" s="12">
        <v>2</v>
      </c>
      <c r="C365" s="12">
        <v>3</v>
      </c>
      <c r="D365" s="12">
        <v>4</v>
      </c>
      <c r="E365" s="12">
        <v>5</v>
      </c>
      <c r="F365" s="1"/>
      <c r="G365" s="1"/>
      <c r="H365" s="1"/>
    </row>
    <row r="366" spans="1:8" ht="29.5" customHeight="1" thickBot="1" x14ac:dyDescent="0.4">
      <c r="A366" s="13"/>
      <c r="B366" s="428" t="s">
        <v>1216</v>
      </c>
      <c r="C366" s="15"/>
      <c r="D366" s="15"/>
      <c r="E366" s="15"/>
      <c r="F366" s="1"/>
      <c r="G366" s="1"/>
      <c r="H366" s="1"/>
    </row>
    <row r="367" spans="1:8" ht="16.149999999999999" customHeight="1" thickBot="1" x14ac:dyDescent="0.4">
      <c r="A367" s="803" t="s">
        <v>127</v>
      </c>
      <c r="B367" s="804"/>
      <c r="C367" s="183">
        <f>C369+C373+C381+C382+C383+C385+C386</f>
        <v>247.2</v>
      </c>
      <c r="D367" s="183">
        <f t="shared" ref="D367:E367" si="78">D369+D373+D381+D382+D383+D385+D386</f>
        <v>219.7</v>
      </c>
      <c r="E367" s="183">
        <f t="shared" si="78"/>
        <v>224.7</v>
      </c>
      <c r="F367" s="1"/>
      <c r="G367" s="1"/>
      <c r="H367" s="1"/>
    </row>
    <row r="368" spans="1:8" ht="16.149999999999999" customHeight="1" x14ac:dyDescent="0.35">
      <c r="A368" s="818" t="s">
        <v>13</v>
      </c>
      <c r="B368" s="819"/>
      <c r="C368" s="33"/>
      <c r="D368" s="33"/>
      <c r="E368" s="33"/>
      <c r="F368" s="1"/>
      <c r="G368" s="1"/>
      <c r="H368" s="1"/>
    </row>
    <row r="369" spans="1:8" ht="16.149999999999999" customHeight="1" thickBot="1" x14ac:dyDescent="0.4">
      <c r="A369" s="820" t="s">
        <v>1506</v>
      </c>
      <c r="B369" s="821"/>
      <c r="C369" s="186">
        <f>C370+C371+C372</f>
        <v>247.2</v>
      </c>
      <c r="D369" s="186">
        <f t="shared" ref="D369" si="79">D370+D371+D372</f>
        <v>219.7</v>
      </c>
      <c r="E369" s="186">
        <f>E370+E371+E372</f>
        <v>224.7</v>
      </c>
      <c r="F369" s="1"/>
      <c r="G369" s="1"/>
      <c r="H369" s="1"/>
    </row>
    <row r="370" spans="1:8" ht="16.149999999999999" customHeight="1" thickBot="1" x14ac:dyDescent="0.4">
      <c r="A370" s="805" t="s">
        <v>191</v>
      </c>
      <c r="B370" s="806"/>
      <c r="C370" s="369">
        <v>247.2</v>
      </c>
      <c r="D370" s="185">
        <v>219.7</v>
      </c>
      <c r="E370" s="45">
        <v>224.7</v>
      </c>
      <c r="F370" s="1"/>
      <c r="G370" s="1"/>
      <c r="H370" s="1"/>
    </row>
    <row r="371" spans="1:8" ht="27.65" customHeight="1" thickBot="1" x14ac:dyDescent="0.4">
      <c r="A371" s="805" t="s">
        <v>122</v>
      </c>
      <c r="B371" s="806"/>
      <c r="C371" s="45"/>
      <c r="D371" s="15"/>
      <c r="E371" s="15"/>
      <c r="F371" s="1"/>
      <c r="G371" s="1"/>
      <c r="H371" s="1"/>
    </row>
    <row r="372" spans="1:8" ht="30" customHeight="1" thickBot="1" x14ac:dyDescent="0.4">
      <c r="A372" s="805" t="s">
        <v>1507</v>
      </c>
      <c r="B372" s="817"/>
      <c r="C372" s="45"/>
      <c r="D372" s="15"/>
      <c r="E372" s="15"/>
      <c r="F372" s="1"/>
      <c r="G372" s="1"/>
      <c r="H372" s="1"/>
    </row>
    <row r="373" spans="1:8" ht="28.15" customHeight="1" thickBot="1" x14ac:dyDescent="0.4">
      <c r="A373" s="805" t="s">
        <v>123</v>
      </c>
      <c r="B373" s="806"/>
      <c r="C373" s="184">
        <f>C374+C375+C376+C377+C378+C379</f>
        <v>0</v>
      </c>
      <c r="D373" s="184">
        <f t="shared" ref="D373" si="80">D374+D375+D376+D377+D378+D379</f>
        <v>0</v>
      </c>
      <c r="E373" s="184">
        <f t="shared" ref="E373" si="81">E374+E375+E376+E377+E378+E379</f>
        <v>0</v>
      </c>
      <c r="F373" s="1"/>
      <c r="G373" s="1"/>
      <c r="H373" s="1"/>
    </row>
    <row r="374" spans="1:8" ht="29.5" customHeight="1" thickBot="1" x14ac:dyDescent="0.4">
      <c r="A374" s="805" t="s">
        <v>1508</v>
      </c>
      <c r="B374" s="806"/>
      <c r="C374" s="429"/>
      <c r="D374" s="430"/>
      <c r="E374" s="430"/>
      <c r="F374" s="1"/>
      <c r="G374" s="1"/>
      <c r="H374" s="1"/>
    </row>
    <row r="375" spans="1:8" ht="29.5" customHeight="1" thickBot="1" x14ac:dyDescent="0.4">
      <c r="A375" s="805" t="s">
        <v>1509</v>
      </c>
      <c r="B375" s="806"/>
      <c r="C375" s="429"/>
      <c r="D375" s="382"/>
      <c r="E375" s="382"/>
      <c r="F375" s="1"/>
      <c r="G375" s="1"/>
      <c r="H375" s="1"/>
    </row>
    <row r="376" spans="1:8" ht="20.5" customHeight="1" thickBot="1" x14ac:dyDescent="0.4">
      <c r="A376" s="805" t="s">
        <v>1510</v>
      </c>
      <c r="B376" s="806"/>
      <c r="C376" s="369"/>
      <c r="D376" s="431"/>
      <c r="E376" s="431"/>
      <c r="F376" s="1"/>
      <c r="G376" s="1"/>
      <c r="H376" s="1"/>
    </row>
    <row r="377" spans="1:8" ht="28.15" customHeight="1" thickBot="1" x14ac:dyDescent="0.4">
      <c r="A377" s="814" t="s">
        <v>1531</v>
      </c>
      <c r="B377" s="815"/>
      <c r="C377" s="369"/>
      <c r="D377" s="431"/>
      <c r="E377" s="431"/>
      <c r="F377" s="1"/>
      <c r="G377" s="1"/>
      <c r="H377" s="1"/>
    </row>
    <row r="378" spans="1:8" ht="23.5" customHeight="1" thickBot="1" x14ac:dyDescent="0.4">
      <c r="A378" s="814" t="s">
        <v>1534</v>
      </c>
      <c r="B378" s="815"/>
      <c r="C378" s="369"/>
      <c r="D378" s="431"/>
      <c r="E378" s="431"/>
      <c r="F378" s="1"/>
      <c r="G378" s="1"/>
      <c r="H378" s="1"/>
    </row>
    <row r="379" spans="1:8" ht="16.149999999999999" customHeight="1" thickBot="1" x14ac:dyDescent="0.4">
      <c r="A379" s="810" t="s">
        <v>1535</v>
      </c>
      <c r="B379" s="811"/>
      <c r="C379" s="369"/>
      <c r="D379" s="431"/>
      <c r="E379" s="431"/>
      <c r="F379" s="1"/>
      <c r="G379" s="1"/>
      <c r="H379" s="1"/>
    </row>
    <row r="380" spans="1:8" ht="16.149999999999999" customHeight="1" thickBot="1" x14ac:dyDescent="0.4">
      <c r="A380" s="810" t="s">
        <v>1532</v>
      </c>
      <c r="B380" s="811"/>
      <c r="C380" s="431"/>
      <c r="D380" s="431"/>
      <c r="E380" s="431"/>
      <c r="F380" s="1"/>
      <c r="G380" s="1"/>
      <c r="H380" s="1"/>
    </row>
    <row r="381" spans="1:8" ht="16.149999999999999" customHeight="1" thickBot="1" x14ac:dyDescent="0.4">
      <c r="A381" s="810" t="s">
        <v>1594</v>
      </c>
      <c r="B381" s="811"/>
      <c r="C381" s="431"/>
      <c r="D381" s="431"/>
      <c r="E381" s="431"/>
      <c r="F381" s="1"/>
      <c r="G381" s="1"/>
      <c r="H381" s="1"/>
    </row>
    <row r="382" spans="1:8" ht="16.149999999999999" customHeight="1" thickBot="1" x14ac:dyDescent="0.4">
      <c r="A382" s="812" t="s">
        <v>124</v>
      </c>
      <c r="B382" s="813"/>
      <c r="C382" s="431"/>
      <c r="D382" s="431"/>
      <c r="E382" s="431"/>
      <c r="F382" s="1"/>
      <c r="G382" s="1"/>
      <c r="H382" s="1"/>
    </row>
    <row r="383" spans="1:8" ht="16.149999999999999" customHeight="1" thickBot="1" x14ac:dyDescent="0.4">
      <c r="A383" s="812" t="s">
        <v>125</v>
      </c>
      <c r="B383" s="813"/>
      <c r="C383" s="431"/>
      <c r="D383" s="431"/>
      <c r="E383" s="431"/>
      <c r="F383" s="1"/>
      <c r="G383" s="1"/>
      <c r="H383" s="1"/>
    </row>
    <row r="384" spans="1:8" ht="25.15" customHeight="1" thickBot="1" x14ac:dyDescent="0.4">
      <c r="A384" s="812" t="s">
        <v>1511</v>
      </c>
      <c r="B384" s="813"/>
      <c r="C384" s="382"/>
      <c r="D384" s="382"/>
      <c r="E384" s="382"/>
      <c r="F384" s="1"/>
      <c r="G384" s="1"/>
      <c r="H384" s="1"/>
    </row>
    <row r="385" spans="1:8" ht="22.15" customHeight="1" thickBot="1" x14ac:dyDescent="0.4">
      <c r="A385" s="805" t="s">
        <v>1533</v>
      </c>
      <c r="B385" s="806"/>
      <c r="C385" s="369"/>
      <c r="D385" s="431"/>
      <c r="E385" s="431"/>
      <c r="F385" s="1"/>
      <c r="G385" s="1"/>
      <c r="H385" s="1"/>
    </row>
    <row r="386" spans="1:8" ht="24.65" customHeight="1" thickBot="1" x14ac:dyDescent="0.4">
      <c r="A386" s="805" t="s">
        <v>192</v>
      </c>
      <c r="B386" s="806"/>
      <c r="C386" s="369"/>
      <c r="D386" s="431"/>
      <c r="E386" s="431"/>
      <c r="F386" s="1"/>
      <c r="G386" s="1"/>
      <c r="H386" s="1"/>
    </row>
    <row r="387" spans="1:8" ht="27.65" customHeight="1" thickBot="1" x14ac:dyDescent="0.4">
      <c r="A387" s="803" t="s">
        <v>126</v>
      </c>
      <c r="B387" s="807"/>
      <c r="C387" s="183">
        <f>C388+C389</f>
        <v>0</v>
      </c>
      <c r="D387" s="183">
        <f t="shared" ref="D387" si="82">D388+D389</f>
        <v>0</v>
      </c>
      <c r="E387" s="183">
        <f t="shared" ref="E387" si="83">E388+E389</f>
        <v>0</v>
      </c>
      <c r="F387" s="1"/>
      <c r="G387" s="1"/>
      <c r="H387" s="1"/>
    </row>
    <row r="388" spans="1:8" ht="21" customHeight="1" thickBot="1" x14ac:dyDescent="0.4">
      <c r="A388" s="808" t="s">
        <v>128</v>
      </c>
      <c r="B388" s="809"/>
      <c r="C388" s="46"/>
      <c r="D388" s="34"/>
      <c r="E388" s="34"/>
      <c r="F388" s="1"/>
      <c r="G388" s="1"/>
      <c r="H388" s="1"/>
    </row>
    <row r="389" spans="1:8" ht="26.5" customHeight="1" thickBot="1" x14ac:dyDescent="0.4">
      <c r="A389" s="801" t="s">
        <v>675</v>
      </c>
      <c r="B389" s="802"/>
      <c r="C389" s="46"/>
      <c r="D389" s="34"/>
      <c r="E389" s="34"/>
      <c r="F389" s="1"/>
      <c r="G389" s="1"/>
      <c r="H389" s="1"/>
    </row>
    <row r="390" spans="1:8" ht="22.15" customHeight="1" thickBot="1" x14ac:dyDescent="0.4">
      <c r="A390" s="803" t="s">
        <v>129</v>
      </c>
      <c r="B390" s="804"/>
      <c r="C390" s="183">
        <f>C367+C387</f>
        <v>247.2</v>
      </c>
      <c r="D390" s="183">
        <f t="shared" ref="D390:E390" si="84">D367+D387</f>
        <v>219.7</v>
      </c>
      <c r="E390" s="183">
        <f t="shared" si="84"/>
        <v>224.7</v>
      </c>
      <c r="F390" s="1"/>
      <c r="G390" s="1"/>
      <c r="H390" s="1"/>
    </row>
    <row r="391" spans="1:8" ht="22.15" customHeight="1" thickBot="1" x14ac:dyDescent="0.4">
      <c r="A391" s="812" t="s">
        <v>14</v>
      </c>
      <c r="B391" s="813"/>
      <c r="C391" s="15"/>
      <c r="D391" s="15"/>
      <c r="E391" s="15"/>
      <c r="F391" s="1"/>
      <c r="G391" s="1"/>
      <c r="H391" s="1"/>
    </row>
    <row r="392" spans="1:8" ht="31.15" customHeight="1" thickBot="1" x14ac:dyDescent="0.4">
      <c r="A392" s="812" t="s">
        <v>15</v>
      </c>
      <c r="B392" s="813"/>
      <c r="C392" s="184"/>
      <c r="D392" s="15"/>
      <c r="E392" s="15"/>
      <c r="F392" s="1"/>
      <c r="G392" s="1"/>
      <c r="H392" s="1"/>
    </row>
    <row r="393" spans="1:8" ht="15.5" thickBot="1" x14ac:dyDescent="0.4">
      <c r="A393" s="1"/>
      <c r="B393" s="1"/>
      <c r="C393" s="1"/>
      <c r="D393" s="1"/>
      <c r="E393" s="1"/>
      <c r="F393" s="1"/>
      <c r="G393" s="1"/>
      <c r="H393" s="1"/>
    </row>
    <row r="394" spans="1:8" ht="35" thickBot="1" x14ac:dyDescent="0.4">
      <c r="A394" s="9" t="s">
        <v>11</v>
      </c>
      <c r="B394" s="10" t="s">
        <v>12</v>
      </c>
      <c r="C394" s="16" t="s">
        <v>131</v>
      </c>
      <c r="D394" s="16" t="s">
        <v>132</v>
      </c>
      <c r="E394" s="16" t="s">
        <v>1450</v>
      </c>
      <c r="F394" s="1"/>
      <c r="G394" s="1"/>
      <c r="H394" s="1"/>
    </row>
    <row r="395" spans="1:8" ht="16.149999999999999" customHeight="1" thickBot="1" x14ac:dyDescent="0.4">
      <c r="A395" s="11">
        <v>1</v>
      </c>
      <c r="B395" s="12">
        <v>2</v>
      </c>
      <c r="C395" s="12">
        <v>3</v>
      </c>
      <c r="D395" s="12">
        <v>4</v>
      </c>
      <c r="E395" s="12">
        <v>5</v>
      </c>
      <c r="F395" s="1"/>
      <c r="G395" s="1"/>
      <c r="H395" s="1"/>
    </row>
    <row r="396" spans="1:8" ht="15.5" thickBot="1" x14ac:dyDescent="0.4">
      <c r="A396" s="13"/>
      <c r="B396" s="428" t="s">
        <v>1217</v>
      </c>
      <c r="C396" s="15"/>
      <c r="D396" s="15"/>
      <c r="E396" s="15"/>
      <c r="F396" s="1"/>
      <c r="G396" s="1"/>
      <c r="H396" s="1"/>
    </row>
    <row r="397" spans="1:8" ht="16.149999999999999" customHeight="1" thickBot="1" x14ac:dyDescent="0.4">
      <c r="A397" s="803" t="s">
        <v>127</v>
      </c>
      <c r="B397" s="804"/>
      <c r="C397" s="183">
        <f>C399+C403+C411+C412+C413+C415+C416</f>
        <v>29078.299999999996</v>
      </c>
      <c r="D397" s="183">
        <f t="shared" ref="D397:E397" si="85">D399+D403+D411+D412+D413+D415+D416</f>
        <v>30417.300000000003</v>
      </c>
      <c r="E397" s="183">
        <f t="shared" si="85"/>
        <v>33425.4</v>
      </c>
      <c r="F397" s="1"/>
      <c r="G397" s="1"/>
      <c r="H397" s="1"/>
    </row>
    <row r="398" spans="1:8" ht="16.149999999999999" customHeight="1" x14ac:dyDescent="0.35">
      <c r="A398" s="818" t="s">
        <v>13</v>
      </c>
      <c r="B398" s="819"/>
      <c r="C398" s="33"/>
      <c r="D398" s="33"/>
      <c r="E398" s="33"/>
      <c r="F398" s="1"/>
      <c r="G398" s="1"/>
      <c r="H398" s="1"/>
    </row>
    <row r="399" spans="1:8" ht="16.149999999999999" customHeight="1" thickBot="1" x14ac:dyDescent="0.4">
      <c r="A399" s="820" t="s">
        <v>1506</v>
      </c>
      <c r="B399" s="821"/>
      <c r="C399" s="186">
        <f>C400+C401+C402</f>
        <v>18662.099999999999</v>
      </c>
      <c r="D399" s="186">
        <f t="shared" ref="D399" si="86">D400+D401+D402</f>
        <v>20000.400000000001</v>
      </c>
      <c r="E399" s="186">
        <f>E400+E401+E402</f>
        <v>22796.7</v>
      </c>
      <c r="F399" s="1"/>
      <c r="G399" s="1"/>
      <c r="H399" s="1"/>
    </row>
    <row r="400" spans="1:8" ht="18.649999999999999" customHeight="1" thickBot="1" x14ac:dyDescent="0.4">
      <c r="A400" s="805" t="s">
        <v>191</v>
      </c>
      <c r="B400" s="806"/>
      <c r="C400" s="369">
        <v>18662.099999999999</v>
      </c>
      <c r="D400" s="185">
        <v>20000.400000000001</v>
      </c>
      <c r="E400" s="45">
        <v>22796.7</v>
      </c>
      <c r="F400" s="1"/>
      <c r="G400" s="1"/>
      <c r="H400" s="1"/>
    </row>
    <row r="401" spans="1:8" ht="23.5" customHeight="1" thickBot="1" x14ac:dyDescent="0.4">
      <c r="A401" s="805" t="s">
        <v>122</v>
      </c>
      <c r="B401" s="806"/>
      <c r="C401" s="45"/>
      <c r="D401" s="15"/>
      <c r="E401" s="15"/>
      <c r="F401" s="1"/>
      <c r="G401" s="1"/>
      <c r="H401" s="1"/>
    </row>
    <row r="402" spans="1:8" ht="29.5" customHeight="1" thickBot="1" x14ac:dyDescent="0.4">
      <c r="A402" s="805" t="s">
        <v>1507</v>
      </c>
      <c r="B402" s="817"/>
      <c r="C402" s="45"/>
      <c r="D402" s="15"/>
      <c r="E402" s="15"/>
      <c r="F402" s="1"/>
      <c r="G402" s="1"/>
      <c r="H402" s="1"/>
    </row>
    <row r="403" spans="1:8" ht="29.5" customHeight="1" thickBot="1" x14ac:dyDescent="0.4">
      <c r="A403" s="805" t="s">
        <v>123</v>
      </c>
      <c r="B403" s="806"/>
      <c r="C403" s="184">
        <f>C404+C405+C406+C407+C408+C409</f>
        <v>10006.5</v>
      </c>
      <c r="D403" s="184">
        <f t="shared" ref="D403" si="87">D404+D405+D406+D407+D408+D409</f>
        <v>10017.4</v>
      </c>
      <c r="E403" s="184">
        <f t="shared" ref="E403" si="88">E404+E405+E406+E407+E408+E409</f>
        <v>10061.599999999999</v>
      </c>
      <c r="F403" s="1"/>
      <c r="G403" s="1"/>
      <c r="H403" s="1"/>
    </row>
    <row r="404" spans="1:8" ht="28.15" customHeight="1" thickBot="1" x14ac:dyDescent="0.4">
      <c r="A404" s="805" t="s">
        <v>1508</v>
      </c>
      <c r="B404" s="806"/>
      <c r="C404" s="382">
        <v>1036.9000000000001</v>
      </c>
      <c r="D404" s="382">
        <v>1036.9000000000001</v>
      </c>
      <c r="E404" s="382">
        <v>1036.9000000000001</v>
      </c>
      <c r="F404" s="1"/>
      <c r="G404" s="1"/>
      <c r="H404" s="1"/>
    </row>
    <row r="405" spans="1:8" ht="31.9" customHeight="1" thickBot="1" x14ac:dyDescent="0.4">
      <c r="A405" s="805" t="s">
        <v>1509</v>
      </c>
      <c r="B405" s="806"/>
      <c r="C405" s="382">
        <v>8544.5</v>
      </c>
      <c r="D405" s="382">
        <v>8548.1</v>
      </c>
      <c r="E405" s="382">
        <v>8592.2999999999993</v>
      </c>
      <c r="F405" s="1"/>
      <c r="G405" s="1"/>
      <c r="H405" s="1"/>
    </row>
    <row r="406" spans="1:8" ht="16.149999999999999" customHeight="1" thickBot="1" x14ac:dyDescent="0.4">
      <c r="A406" s="805" t="s">
        <v>1510</v>
      </c>
      <c r="B406" s="806"/>
      <c r="C406" s="382">
        <v>112</v>
      </c>
      <c r="D406" s="382">
        <v>112</v>
      </c>
      <c r="E406" s="382">
        <v>112</v>
      </c>
      <c r="F406" s="1"/>
      <c r="G406" s="1"/>
      <c r="H406" s="1"/>
    </row>
    <row r="407" spans="1:8" ht="23.5" customHeight="1" thickBot="1" x14ac:dyDescent="0.4">
      <c r="A407" s="814" t="s">
        <v>1531</v>
      </c>
      <c r="B407" s="815"/>
      <c r="C407" s="369">
        <v>313.10000000000002</v>
      </c>
      <c r="D407" s="369">
        <v>320.39999999999998</v>
      </c>
      <c r="E407" s="369">
        <v>320.39999999999998</v>
      </c>
      <c r="F407" s="1"/>
      <c r="G407" s="1"/>
      <c r="H407" s="1"/>
    </row>
    <row r="408" spans="1:8" ht="30" customHeight="1" thickBot="1" x14ac:dyDescent="0.4">
      <c r="A408" s="814" t="s">
        <v>1534</v>
      </c>
      <c r="B408" s="815"/>
      <c r="C408" s="369"/>
      <c r="D408" s="431"/>
      <c r="E408" s="431"/>
      <c r="F408" s="1"/>
      <c r="G408" s="1"/>
      <c r="H408" s="1"/>
    </row>
    <row r="409" spans="1:8" ht="16.149999999999999" customHeight="1" thickBot="1" x14ac:dyDescent="0.4">
      <c r="A409" s="810" t="s">
        <v>1535</v>
      </c>
      <c r="B409" s="811"/>
      <c r="C409" s="369"/>
      <c r="D409" s="431"/>
      <c r="E409" s="431"/>
      <c r="F409" s="1"/>
      <c r="G409" s="1"/>
      <c r="H409" s="1"/>
    </row>
    <row r="410" spans="1:8" ht="16.149999999999999" customHeight="1" thickBot="1" x14ac:dyDescent="0.4">
      <c r="A410" s="810" t="s">
        <v>1532</v>
      </c>
      <c r="B410" s="811"/>
      <c r="C410" s="431"/>
      <c r="D410" s="431"/>
      <c r="E410" s="431"/>
      <c r="F410" s="1"/>
      <c r="G410" s="1"/>
      <c r="H410" s="1"/>
    </row>
    <row r="411" spans="1:8" ht="16.149999999999999" customHeight="1" thickBot="1" x14ac:dyDescent="0.4">
      <c r="A411" s="810" t="s">
        <v>1594</v>
      </c>
      <c r="B411" s="811"/>
      <c r="C411" s="382">
        <v>256.5</v>
      </c>
      <c r="D411" s="382">
        <v>318.39999999999998</v>
      </c>
      <c r="E411" s="382">
        <v>486</v>
      </c>
      <c r="F411" s="1"/>
      <c r="G411" s="1"/>
      <c r="H411" s="1"/>
    </row>
    <row r="412" spans="1:8" ht="16.149999999999999" customHeight="1" thickBot="1" x14ac:dyDescent="0.4">
      <c r="A412" s="812" t="s">
        <v>124</v>
      </c>
      <c r="B412" s="813"/>
      <c r="C412" s="369">
        <v>81.099999999999994</v>
      </c>
      <c r="D412" s="369">
        <v>81.099999999999994</v>
      </c>
      <c r="E412" s="369">
        <v>81.099999999999994</v>
      </c>
      <c r="F412" s="1"/>
      <c r="G412" s="1"/>
      <c r="H412" s="1"/>
    </row>
    <row r="413" spans="1:8" ht="25.15" customHeight="1" thickBot="1" x14ac:dyDescent="0.4">
      <c r="A413" s="812" t="s">
        <v>125</v>
      </c>
      <c r="B413" s="813"/>
      <c r="C413" s="431"/>
      <c r="D413" s="431"/>
      <c r="E413" s="431"/>
      <c r="F413" s="1"/>
      <c r="G413" s="1"/>
      <c r="H413" s="1"/>
    </row>
    <row r="414" spans="1:8" ht="16.149999999999999" customHeight="1" thickBot="1" x14ac:dyDescent="0.4">
      <c r="A414" s="812" t="s">
        <v>1511</v>
      </c>
      <c r="B414" s="813"/>
      <c r="C414" s="382"/>
      <c r="D414" s="382"/>
      <c r="E414" s="382"/>
      <c r="F414" s="1"/>
      <c r="G414" s="1"/>
      <c r="H414" s="1"/>
    </row>
    <row r="415" spans="1:8" ht="22.15" customHeight="1" thickBot="1" x14ac:dyDescent="0.4">
      <c r="A415" s="805" t="s">
        <v>1533</v>
      </c>
      <c r="B415" s="806"/>
      <c r="C415" s="369">
        <v>72.099999999999994</v>
      </c>
      <c r="D415" s="431"/>
      <c r="E415" s="431"/>
      <c r="F415" s="1"/>
      <c r="G415" s="1"/>
      <c r="H415" s="1"/>
    </row>
    <row r="416" spans="1:8" ht="27" customHeight="1" thickBot="1" x14ac:dyDescent="0.4">
      <c r="A416" s="805" t="s">
        <v>192</v>
      </c>
      <c r="B416" s="806"/>
      <c r="C416" s="369"/>
      <c r="D416" s="431"/>
      <c r="E416" s="431"/>
      <c r="F416" s="1"/>
      <c r="G416" s="1"/>
      <c r="H416" s="1"/>
    </row>
    <row r="417" spans="1:8" ht="22.9" customHeight="1" thickBot="1" x14ac:dyDescent="0.4">
      <c r="A417" s="803" t="s">
        <v>126</v>
      </c>
      <c r="B417" s="807"/>
      <c r="C417" s="183">
        <f>C418+C419</f>
        <v>34003.599999999999</v>
      </c>
      <c r="D417" s="183">
        <f t="shared" ref="D417" si="89">D418+D419</f>
        <v>34771.1</v>
      </c>
      <c r="E417" s="183">
        <f t="shared" ref="E417" si="90">E418+E419</f>
        <v>35577.4</v>
      </c>
      <c r="F417" s="1"/>
      <c r="G417" s="1"/>
      <c r="H417" s="1"/>
    </row>
    <row r="418" spans="1:8" ht="25.9" customHeight="1" thickBot="1" x14ac:dyDescent="0.4">
      <c r="A418" s="808" t="s">
        <v>128</v>
      </c>
      <c r="B418" s="809"/>
      <c r="C418" s="46">
        <v>34003.599999999999</v>
      </c>
      <c r="D418" s="46">
        <v>34771.1</v>
      </c>
      <c r="E418" s="46">
        <v>35577.4</v>
      </c>
      <c r="F418" s="1"/>
      <c r="G418" s="1"/>
      <c r="H418" s="1"/>
    </row>
    <row r="419" spans="1:8" ht="24.65" customHeight="1" thickBot="1" x14ac:dyDescent="0.4">
      <c r="A419" s="801" t="s">
        <v>675</v>
      </c>
      <c r="B419" s="802"/>
      <c r="C419" s="46"/>
      <c r="D419" s="34"/>
      <c r="E419" s="34"/>
      <c r="F419" s="1"/>
      <c r="G419" s="1"/>
      <c r="H419" s="1"/>
    </row>
    <row r="420" spans="1:8" ht="30" customHeight="1" thickBot="1" x14ac:dyDescent="0.4">
      <c r="A420" s="803" t="s">
        <v>129</v>
      </c>
      <c r="B420" s="804"/>
      <c r="C420" s="183">
        <f>C397+C417</f>
        <v>63081.899999999994</v>
      </c>
      <c r="D420" s="183">
        <f t="shared" ref="D420:E420" si="91">D397+D417</f>
        <v>65188.4</v>
      </c>
      <c r="E420" s="183">
        <f t="shared" si="91"/>
        <v>69002.8</v>
      </c>
      <c r="F420" s="1"/>
      <c r="G420" s="1"/>
      <c r="H420" s="1"/>
    </row>
    <row r="421" spans="1:8" ht="27.65" customHeight="1" thickBot="1" x14ac:dyDescent="0.4">
      <c r="A421" s="812" t="s">
        <v>14</v>
      </c>
      <c r="B421" s="813"/>
      <c r="C421" s="15"/>
      <c r="D421" s="15"/>
      <c r="E421" s="15"/>
      <c r="F421" s="1"/>
      <c r="G421" s="1"/>
      <c r="H421" s="1"/>
    </row>
    <row r="422" spans="1:8" ht="29.5" customHeight="1" thickBot="1" x14ac:dyDescent="0.4">
      <c r="A422" s="812" t="s">
        <v>15</v>
      </c>
      <c r="B422" s="813"/>
      <c r="C422" s="184"/>
      <c r="D422" s="15"/>
      <c r="E422" s="15"/>
      <c r="F422" s="1"/>
      <c r="G422" s="1"/>
      <c r="H422" s="1"/>
    </row>
    <row r="423" spans="1:8" ht="15.5" thickBot="1" x14ac:dyDescent="0.4">
      <c r="A423" s="1"/>
      <c r="B423" s="1"/>
      <c r="C423" s="1"/>
      <c r="D423" s="1"/>
      <c r="E423" s="1"/>
      <c r="F423" s="1"/>
      <c r="G423" s="1"/>
      <c r="H423" s="1"/>
    </row>
    <row r="424" spans="1:8" ht="35" thickBot="1" x14ac:dyDescent="0.4">
      <c r="A424" s="9" t="s">
        <v>11</v>
      </c>
      <c r="B424" s="10" t="s">
        <v>12</v>
      </c>
      <c r="C424" s="16" t="s">
        <v>131</v>
      </c>
      <c r="D424" s="16" t="s">
        <v>132</v>
      </c>
      <c r="E424" s="16" t="s">
        <v>1450</v>
      </c>
      <c r="F424" s="1"/>
      <c r="G424" s="1"/>
      <c r="H424" s="1"/>
    </row>
    <row r="425" spans="1:8" ht="16.149999999999999" customHeight="1" thickBot="1" x14ac:dyDescent="0.4">
      <c r="A425" s="11">
        <v>1</v>
      </c>
      <c r="B425" s="12">
        <v>2</v>
      </c>
      <c r="C425" s="12">
        <v>3</v>
      </c>
      <c r="D425" s="12">
        <v>4</v>
      </c>
      <c r="E425" s="12">
        <v>5</v>
      </c>
      <c r="F425" s="1"/>
      <c r="G425" s="1"/>
      <c r="H425" s="1"/>
    </row>
    <row r="426" spans="1:8" ht="15.5" thickBot="1" x14ac:dyDescent="0.4">
      <c r="A426" s="13"/>
      <c r="B426" s="428" t="s">
        <v>1218</v>
      </c>
      <c r="C426" s="15"/>
      <c r="D426" s="15"/>
      <c r="E426" s="15"/>
      <c r="F426" s="1"/>
      <c r="G426" s="1"/>
      <c r="H426" s="1"/>
    </row>
    <row r="427" spans="1:8" ht="16.149999999999999" customHeight="1" thickBot="1" x14ac:dyDescent="0.4">
      <c r="A427" s="803" t="s">
        <v>127</v>
      </c>
      <c r="B427" s="804"/>
      <c r="C427" s="183">
        <f>C429+C433+C441+C442+C443+C445+C446</f>
        <v>1244.3999999999999</v>
      </c>
      <c r="D427" s="183">
        <f t="shared" ref="D427:E427" si="92">D429+D433+D441+D442+D443+D445+D446</f>
        <v>1235.2</v>
      </c>
      <c r="E427" s="183">
        <f t="shared" si="92"/>
        <v>1256.0999999999999</v>
      </c>
      <c r="F427" s="1"/>
      <c r="G427" s="1"/>
      <c r="H427" s="1"/>
    </row>
    <row r="428" spans="1:8" ht="16.149999999999999" customHeight="1" x14ac:dyDescent="0.35">
      <c r="A428" s="818" t="s">
        <v>13</v>
      </c>
      <c r="B428" s="819"/>
      <c r="C428" s="33"/>
      <c r="D428" s="33"/>
      <c r="E428" s="33"/>
      <c r="F428" s="1"/>
      <c r="G428" s="1"/>
      <c r="H428" s="1"/>
    </row>
    <row r="429" spans="1:8" ht="16.149999999999999" customHeight="1" thickBot="1" x14ac:dyDescent="0.4">
      <c r="A429" s="820" t="s">
        <v>1506</v>
      </c>
      <c r="B429" s="821"/>
      <c r="C429" s="186">
        <f>C430+C431+C432</f>
        <v>111.3</v>
      </c>
      <c r="D429" s="186">
        <f t="shared" ref="D429" si="93">D430+D431+D432</f>
        <v>112.7</v>
      </c>
      <c r="E429" s="186">
        <f>E430+E431+E432</f>
        <v>113.8</v>
      </c>
      <c r="F429" s="1"/>
      <c r="G429" s="1"/>
      <c r="H429" s="1"/>
    </row>
    <row r="430" spans="1:8" ht="16.149999999999999" customHeight="1" thickBot="1" x14ac:dyDescent="0.4">
      <c r="A430" s="805" t="s">
        <v>191</v>
      </c>
      <c r="B430" s="806"/>
      <c r="C430" s="369">
        <v>33.299999999999997</v>
      </c>
      <c r="D430" s="185">
        <v>34.700000000000003</v>
      </c>
      <c r="E430" s="45">
        <v>35.799999999999997</v>
      </c>
      <c r="F430" s="1"/>
      <c r="G430" s="1"/>
      <c r="H430" s="1"/>
    </row>
    <row r="431" spans="1:8" ht="16.149999999999999" customHeight="1" thickBot="1" x14ac:dyDescent="0.4">
      <c r="A431" s="805" t="s">
        <v>122</v>
      </c>
      <c r="B431" s="806"/>
      <c r="C431" s="185">
        <v>78</v>
      </c>
      <c r="D431" s="185">
        <v>78</v>
      </c>
      <c r="E431" s="185">
        <v>78</v>
      </c>
      <c r="F431" s="1"/>
      <c r="G431" s="1"/>
      <c r="H431" s="1"/>
    </row>
    <row r="432" spans="1:8" ht="25.9" customHeight="1" thickBot="1" x14ac:dyDescent="0.4">
      <c r="A432" s="805" t="s">
        <v>1507</v>
      </c>
      <c r="B432" s="817"/>
      <c r="C432" s="45"/>
      <c r="D432" s="15"/>
      <c r="E432" s="15"/>
      <c r="F432" s="1"/>
      <c r="G432" s="1"/>
      <c r="H432" s="1"/>
    </row>
    <row r="433" spans="1:8" ht="27" customHeight="1" thickBot="1" x14ac:dyDescent="0.4">
      <c r="A433" s="805" t="s">
        <v>123</v>
      </c>
      <c r="B433" s="806"/>
      <c r="C433" s="184">
        <f>C434+C435+C436+C437+C438+C439</f>
        <v>1100.3</v>
      </c>
      <c r="D433" s="184">
        <f t="shared" ref="D433" si="94">D434+D435+D436+D437+D438+D439</f>
        <v>1119.5</v>
      </c>
      <c r="E433" s="184">
        <f t="shared" ref="E433" si="95">E434+E435+E436+E437+E438+E439</f>
        <v>1139.3</v>
      </c>
      <c r="F433" s="1"/>
      <c r="G433" s="1"/>
      <c r="H433" s="1"/>
    </row>
    <row r="434" spans="1:8" ht="26.5" customHeight="1" thickBot="1" x14ac:dyDescent="0.4">
      <c r="A434" s="805" t="s">
        <v>1508</v>
      </c>
      <c r="B434" s="806"/>
      <c r="C434" s="429"/>
      <c r="D434" s="430"/>
      <c r="E434" s="430"/>
      <c r="F434" s="1"/>
      <c r="G434" s="1"/>
      <c r="H434" s="1"/>
    </row>
    <row r="435" spans="1:8" ht="28.15" customHeight="1" thickBot="1" x14ac:dyDescent="0.4">
      <c r="A435" s="805" t="s">
        <v>1509</v>
      </c>
      <c r="B435" s="806"/>
      <c r="C435" s="382">
        <v>1100.3</v>
      </c>
      <c r="D435" s="382">
        <v>1119.5</v>
      </c>
      <c r="E435" s="382">
        <v>1139.3</v>
      </c>
      <c r="F435" s="1"/>
      <c r="G435" s="1"/>
      <c r="H435" s="1"/>
    </row>
    <row r="436" spans="1:8" ht="16.149999999999999" customHeight="1" thickBot="1" x14ac:dyDescent="0.4">
      <c r="A436" s="805" t="s">
        <v>1510</v>
      </c>
      <c r="B436" s="806"/>
      <c r="C436" s="369"/>
      <c r="D436" s="431"/>
      <c r="E436" s="431"/>
      <c r="F436" s="1"/>
      <c r="G436" s="1"/>
      <c r="H436" s="1"/>
    </row>
    <row r="437" spans="1:8" ht="24.65" customHeight="1" thickBot="1" x14ac:dyDescent="0.4">
      <c r="A437" s="814" t="s">
        <v>1531</v>
      </c>
      <c r="B437" s="815"/>
      <c r="C437" s="369"/>
      <c r="D437" s="431"/>
      <c r="E437" s="431"/>
      <c r="F437" s="1"/>
      <c r="G437" s="1"/>
      <c r="H437" s="1"/>
    </row>
    <row r="438" spans="1:8" ht="26.5" customHeight="1" thickBot="1" x14ac:dyDescent="0.4">
      <c r="A438" s="814" t="s">
        <v>1534</v>
      </c>
      <c r="B438" s="815"/>
      <c r="C438" s="369"/>
      <c r="D438" s="431"/>
      <c r="E438" s="431"/>
      <c r="F438" s="1"/>
      <c r="G438" s="1"/>
      <c r="H438" s="1"/>
    </row>
    <row r="439" spans="1:8" ht="16.149999999999999" customHeight="1" thickBot="1" x14ac:dyDescent="0.4">
      <c r="A439" s="810" t="s">
        <v>1535</v>
      </c>
      <c r="B439" s="811"/>
      <c r="C439" s="369"/>
      <c r="D439" s="431"/>
      <c r="E439" s="431"/>
      <c r="F439" s="1"/>
      <c r="G439" s="1"/>
      <c r="H439" s="1"/>
    </row>
    <row r="440" spans="1:8" ht="16.149999999999999" customHeight="1" thickBot="1" x14ac:dyDescent="0.4">
      <c r="A440" s="810" t="s">
        <v>1532</v>
      </c>
      <c r="B440" s="811"/>
      <c r="C440" s="431"/>
      <c r="D440" s="431"/>
      <c r="E440" s="431"/>
      <c r="F440" s="1"/>
      <c r="G440" s="1"/>
      <c r="H440" s="1"/>
    </row>
    <row r="441" spans="1:8" ht="16.149999999999999" customHeight="1" thickBot="1" x14ac:dyDescent="0.4">
      <c r="A441" s="810" t="s">
        <v>1594</v>
      </c>
      <c r="B441" s="811"/>
      <c r="C441" s="382">
        <v>3</v>
      </c>
      <c r="D441" s="382">
        <v>3</v>
      </c>
      <c r="E441" s="382">
        <v>3</v>
      </c>
      <c r="F441" s="1"/>
      <c r="G441" s="1"/>
      <c r="H441" s="1"/>
    </row>
    <row r="442" spans="1:8" ht="16.149999999999999" customHeight="1" thickBot="1" x14ac:dyDescent="0.4">
      <c r="A442" s="812" t="s">
        <v>124</v>
      </c>
      <c r="B442" s="813"/>
      <c r="C442" s="431"/>
      <c r="D442" s="431"/>
      <c r="E442" s="431"/>
      <c r="F442" s="1"/>
      <c r="G442" s="1"/>
      <c r="H442" s="1"/>
    </row>
    <row r="443" spans="1:8" ht="21.65" customHeight="1" thickBot="1" x14ac:dyDescent="0.4">
      <c r="A443" s="812" t="s">
        <v>125</v>
      </c>
      <c r="B443" s="813"/>
      <c r="C443" s="431"/>
      <c r="D443" s="431"/>
      <c r="E443" s="431"/>
      <c r="F443" s="1"/>
      <c r="G443" s="1"/>
      <c r="H443" s="1"/>
    </row>
    <row r="444" spans="1:8" ht="21" customHeight="1" thickBot="1" x14ac:dyDescent="0.4">
      <c r="A444" s="812" t="s">
        <v>1511</v>
      </c>
      <c r="B444" s="813"/>
      <c r="C444" s="382"/>
      <c r="D444" s="382"/>
      <c r="E444" s="382"/>
      <c r="F444" s="1"/>
      <c r="G444" s="1"/>
      <c r="H444" s="1"/>
    </row>
    <row r="445" spans="1:8" ht="26.5" customHeight="1" thickBot="1" x14ac:dyDescent="0.4">
      <c r="A445" s="805" t="s">
        <v>1533</v>
      </c>
      <c r="B445" s="806"/>
      <c r="C445" s="369">
        <v>8.6</v>
      </c>
      <c r="D445" s="431"/>
      <c r="E445" s="431"/>
      <c r="F445" s="1"/>
      <c r="G445" s="1"/>
      <c r="H445" s="1"/>
    </row>
    <row r="446" spans="1:8" ht="29.25" customHeight="1" thickBot="1" x14ac:dyDescent="0.4">
      <c r="A446" s="805" t="s">
        <v>192</v>
      </c>
      <c r="B446" s="806"/>
      <c r="C446" s="369">
        <v>21.2</v>
      </c>
      <c r="D446" s="431"/>
      <c r="E446" s="431"/>
      <c r="F446" s="1"/>
      <c r="G446" s="1"/>
      <c r="H446" s="1"/>
    </row>
    <row r="447" spans="1:8" ht="30.65" customHeight="1" thickBot="1" x14ac:dyDescent="0.4">
      <c r="A447" s="803" t="s">
        <v>126</v>
      </c>
      <c r="B447" s="807"/>
      <c r="C447" s="183">
        <f>C448+C449</f>
        <v>0</v>
      </c>
      <c r="D447" s="183">
        <f t="shared" ref="D447" si="96">D448+D449</f>
        <v>0</v>
      </c>
      <c r="E447" s="183">
        <f t="shared" ref="E447" si="97">E448+E449</f>
        <v>0</v>
      </c>
      <c r="F447" s="1"/>
      <c r="G447" s="1"/>
      <c r="H447" s="1"/>
    </row>
    <row r="448" spans="1:8" ht="24.65" customHeight="1" thickBot="1" x14ac:dyDescent="0.4">
      <c r="A448" s="808" t="s">
        <v>128</v>
      </c>
      <c r="B448" s="809"/>
      <c r="C448" s="46"/>
      <c r="D448" s="34"/>
      <c r="E448" s="34"/>
      <c r="F448" s="1"/>
      <c r="G448" s="1"/>
      <c r="H448" s="1"/>
    </row>
    <row r="449" spans="1:8" ht="21.65" customHeight="1" thickBot="1" x14ac:dyDescent="0.4">
      <c r="A449" s="801" t="s">
        <v>675</v>
      </c>
      <c r="B449" s="802"/>
      <c r="C449" s="46"/>
      <c r="D449" s="34"/>
      <c r="E449" s="34"/>
      <c r="F449" s="1"/>
      <c r="G449" s="1"/>
      <c r="H449" s="1"/>
    </row>
    <row r="450" spans="1:8" ht="28.15" customHeight="1" thickBot="1" x14ac:dyDescent="0.4">
      <c r="A450" s="803" t="s">
        <v>129</v>
      </c>
      <c r="B450" s="804"/>
      <c r="C450" s="183">
        <f>C427+C447</f>
        <v>1244.3999999999999</v>
      </c>
      <c r="D450" s="183">
        <f t="shared" ref="D450:E450" si="98">D427+D447</f>
        <v>1235.2</v>
      </c>
      <c r="E450" s="183">
        <f t="shared" si="98"/>
        <v>1256.0999999999999</v>
      </c>
    </row>
    <row r="451" spans="1:8" ht="15" customHeight="1" thickBot="1" x14ac:dyDescent="0.4">
      <c r="A451" s="812" t="s">
        <v>14</v>
      </c>
      <c r="B451" s="813"/>
      <c r="C451" s="15"/>
      <c r="D451" s="15"/>
      <c r="E451" s="15"/>
    </row>
    <row r="452" spans="1:8" ht="26.5" customHeight="1" thickBot="1" x14ac:dyDescent="0.4">
      <c r="A452" s="812" t="s">
        <v>15</v>
      </c>
      <c r="B452" s="813"/>
      <c r="C452" s="184"/>
      <c r="D452" s="15"/>
      <c r="E452" s="15"/>
    </row>
  </sheetData>
  <mergeCells count="392">
    <mergeCell ref="A392:B392"/>
    <mergeCell ref="A421:B421"/>
    <mergeCell ref="A422:B422"/>
    <mergeCell ref="A451:B451"/>
    <mergeCell ref="A452:B452"/>
    <mergeCell ref="A241:B241"/>
    <mergeCell ref="A242:B242"/>
    <mergeCell ref="A271:B271"/>
    <mergeCell ref="A272:B272"/>
    <mergeCell ref="A301:B301"/>
    <mergeCell ref="A302:B302"/>
    <mergeCell ref="A331:B331"/>
    <mergeCell ref="A332:B332"/>
    <mergeCell ref="A361:B361"/>
    <mergeCell ref="A251:B251"/>
    <mergeCell ref="A252:B252"/>
    <mergeCell ref="A253:B253"/>
    <mergeCell ref="A254:B254"/>
    <mergeCell ref="A255:B255"/>
    <mergeCell ref="A247:B247"/>
    <mergeCell ref="A248:B248"/>
    <mergeCell ref="A249:B249"/>
    <mergeCell ref="A250:B250"/>
    <mergeCell ref="A261:B261"/>
    <mergeCell ref="A71:B71"/>
    <mergeCell ref="A72:B72"/>
    <mergeCell ref="A73:B73"/>
    <mergeCell ref="A74:B74"/>
    <mergeCell ref="A75:B75"/>
    <mergeCell ref="A81:B81"/>
    <mergeCell ref="A87:B87"/>
    <mergeCell ref="A88:B88"/>
    <mergeCell ref="A89:B89"/>
    <mergeCell ref="A91:B91"/>
    <mergeCell ref="A92:B92"/>
    <mergeCell ref="A121:B121"/>
    <mergeCell ref="A122:B122"/>
    <mergeCell ref="A76:B76"/>
    <mergeCell ref="A77:B77"/>
    <mergeCell ref="A78:B78"/>
    <mergeCell ref="A79:B79"/>
    <mergeCell ref="A80:B80"/>
    <mergeCell ref="A82:B82"/>
    <mergeCell ref="A83:B83"/>
    <mergeCell ref="A84:B84"/>
    <mergeCell ref="A85:B85"/>
    <mergeCell ref="A86:B86"/>
    <mergeCell ref="A111:B111"/>
    <mergeCell ref="A112:B112"/>
    <mergeCell ref="A113:B113"/>
    <mergeCell ref="A114:B114"/>
    <mergeCell ref="A115:B115"/>
    <mergeCell ref="A106:B106"/>
    <mergeCell ref="A107:B107"/>
    <mergeCell ref="A108:B108"/>
    <mergeCell ref="A109:B109"/>
    <mergeCell ref="A110:B110"/>
    <mergeCell ref="A49:B49"/>
    <mergeCell ref="A50:B50"/>
    <mergeCell ref="A51:B51"/>
    <mergeCell ref="A70:B70"/>
    <mergeCell ref="A52:B52"/>
    <mergeCell ref="A53:B53"/>
    <mergeCell ref="A54:B54"/>
    <mergeCell ref="A55:B55"/>
    <mergeCell ref="A56:B56"/>
    <mergeCell ref="A57:B57"/>
    <mergeCell ref="A58:B58"/>
    <mergeCell ref="A59:B59"/>
    <mergeCell ref="A60:B60"/>
    <mergeCell ref="A61:B61"/>
    <mergeCell ref="A67:B67"/>
    <mergeCell ref="A68:B68"/>
    <mergeCell ref="A69:B69"/>
    <mergeCell ref="A62:B62"/>
    <mergeCell ref="A2:H2"/>
    <mergeCell ref="A10:B10"/>
    <mergeCell ref="A11:B11"/>
    <mergeCell ref="A13:B13"/>
    <mergeCell ref="A14:B14"/>
    <mergeCell ref="A15:B15"/>
    <mergeCell ref="A37:B37"/>
    <mergeCell ref="A38:B38"/>
    <mergeCell ref="A39:B39"/>
    <mergeCell ref="A26:B26"/>
    <mergeCell ref="A27:B27"/>
    <mergeCell ref="A28:B28"/>
    <mergeCell ref="A29:B29"/>
    <mergeCell ref="A16:B16"/>
    <mergeCell ref="A31:B31"/>
    <mergeCell ref="A7:B7"/>
    <mergeCell ref="A8:B8"/>
    <mergeCell ref="A9:B9"/>
    <mergeCell ref="A32:B32"/>
    <mergeCell ref="A12:B12"/>
    <mergeCell ref="A21:B21"/>
    <mergeCell ref="A30:B30"/>
    <mergeCell ref="A17:B17"/>
    <mergeCell ref="A18:B18"/>
    <mergeCell ref="A19:B19"/>
    <mergeCell ref="A20:B20"/>
    <mergeCell ref="A22:B22"/>
    <mergeCell ref="A23:B23"/>
    <mergeCell ref="A24:B24"/>
    <mergeCell ref="A25:B25"/>
    <mergeCell ref="A40:B40"/>
    <mergeCell ref="A41:B41"/>
    <mergeCell ref="A42:B42"/>
    <mergeCell ref="A43:B43"/>
    <mergeCell ref="A127:B127"/>
    <mergeCell ref="A128:B128"/>
    <mergeCell ref="A129:B129"/>
    <mergeCell ref="A130:B130"/>
    <mergeCell ref="A131:B131"/>
    <mergeCell ref="A116:B116"/>
    <mergeCell ref="A117:B117"/>
    <mergeCell ref="A118:B118"/>
    <mergeCell ref="A119:B119"/>
    <mergeCell ref="A101:B101"/>
    <mergeCell ref="A102:B102"/>
    <mergeCell ref="A103:B103"/>
    <mergeCell ref="A104:B104"/>
    <mergeCell ref="A105:B105"/>
    <mergeCell ref="A97:B97"/>
    <mergeCell ref="A98:B98"/>
    <mergeCell ref="A99:B99"/>
    <mergeCell ref="A100:B100"/>
    <mergeCell ref="A44:B44"/>
    <mergeCell ref="A45:B45"/>
    <mergeCell ref="A46:B46"/>
    <mergeCell ref="A47:B47"/>
    <mergeCell ref="A48:B48"/>
    <mergeCell ref="A137:B137"/>
    <mergeCell ref="A138:B138"/>
    <mergeCell ref="A139:B139"/>
    <mergeCell ref="A140:B140"/>
    <mergeCell ref="A141:B141"/>
    <mergeCell ref="A132:B132"/>
    <mergeCell ref="A133:B133"/>
    <mergeCell ref="A134:B134"/>
    <mergeCell ref="A135:B135"/>
    <mergeCell ref="A136:B136"/>
    <mergeCell ref="A147:B147"/>
    <mergeCell ref="A148:B148"/>
    <mergeCell ref="A149:B149"/>
    <mergeCell ref="A157:B157"/>
    <mergeCell ref="A142:B142"/>
    <mergeCell ref="A143:B143"/>
    <mergeCell ref="A144:B144"/>
    <mergeCell ref="A145:B145"/>
    <mergeCell ref="A146:B146"/>
    <mergeCell ref="A151:B151"/>
    <mergeCell ref="A152:B152"/>
    <mergeCell ref="A163:B163"/>
    <mergeCell ref="A164:B164"/>
    <mergeCell ref="A165:B165"/>
    <mergeCell ref="A166:B166"/>
    <mergeCell ref="A167:B167"/>
    <mergeCell ref="A158:B158"/>
    <mergeCell ref="A159:B159"/>
    <mergeCell ref="A160:B160"/>
    <mergeCell ref="A161:B161"/>
    <mergeCell ref="A162:B162"/>
    <mergeCell ref="A173:B173"/>
    <mergeCell ref="A174:B174"/>
    <mergeCell ref="A175:B175"/>
    <mergeCell ref="A176:B176"/>
    <mergeCell ref="A177:B177"/>
    <mergeCell ref="A168:B168"/>
    <mergeCell ref="A169:B169"/>
    <mergeCell ref="A170:B170"/>
    <mergeCell ref="A171:B171"/>
    <mergeCell ref="A172:B172"/>
    <mergeCell ref="A189:B189"/>
    <mergeCell ref="A190:B190"/>
    <mergeCell ref="A191:B191"/>
    <mergeCell ref="A192:B192"/>
    <mergeCell ref="A193:B193"/>
    <mergeCell ref="A178:B178"/>
    <mergeCell ref="A179:B179"/>
    <mergeCell ref="A187:B187"/>
    <mergeCell ref="A188:B188"/>
    <mergeCell ref="A181:B181"/>
    <mergeCell ref="A182:B182"/>
    <mergeCell ref="A199:B199"/>
    <mergeCell ref="A200:B200"/>
    <mergeCell ref="A201:B201"/>
    <mergeCell ref="A202:B202"/>
    <mergeCell ref="A203:B203"/>
    <mergeCell ref="A194:B194"/>
    <mergeCell ref="A195:B195"/>
    <mergeCell ref="A196:B196"/>
    <mergeCell ref="A197:B197"/>
    <mergeCell ref="A198:B198"/>
    <mergeCell ref="A209:B209"/>
    <mergeCell ref="A217:B217"/>
    <mergeCell ref="A218:B218"/>
    <mergeCell ref="A219:B219"/>
    <mergeCell ref="A204:B204"/>
    <mergeCell ref="A205:B205"/>
    <mergeCell ref="A206:B206"/>
    <mergeCell ref="A207:B207"/>
    <mergeCell ref="A208:B208"/>
    <mergeCell ref="A211:B211"/>
    <mergeCell ref="A212:B212"/>
    <mergeCell ref="A225:B225"/>
    <mergeCell ref="A226:B226"/>
    <mergeCell ref="A227:B227"/>
    <mergeCell ref="A228:B228"/>
    <mergeCell ref="A229:B229"/>
    <mergeCell ref="A220:B220"/>
    <mergeCell ref="A221:B221"/>
    <mergeCell ref="A222:B222"/>
    <mergeCell ref="A223:B223"/>
    <mergeCell ref="A224:B224"/>
    <mergeCell ref="A235:B235"/>
    <mergeCell ref="A236:B236"/>
    <mergeCell ref="A237:B237"/>
    <mergeCell ref="A238:B238"/>
    <mergeCell ref="A239:B239"/>
    <mergeCell ref="A230:B230"/>
    <mergeCell ref="A231:B231"/>
    <mergeCell ref="A232:B232"/>
    <mergeCell ref="A233:B233"/>
    <mergeCell ref="A234:B234"/>
    <mergeCell ref="A262:B262"/>
    <mergeCell ref="A263:B263"/>
    <mergeCell ref="A264:B264"/>
    <mergeCell ref="A265:B265"/>
    <mergeCell ref="A256:B256"/>
    <mergeCell ref="A257:B257"/>
    <mergeCell ref="A258:B258"/>
    <mergeCell ref="A259:B259"/>
    <mergeCell ref="A260:B260"/>
    <mergeCell ref="A277:B277"/>
    <mergeCell ref="A278:B278"/>
    <mergeCell ref="A279:B279"/>
    <mergeCell ref="A280:B280"/>
    <mergeCell ref="A281:B281"/>
    <mergeCell ref="A266:B266"/>
    <mergeCell ref="A267:B267"/>
    <mergeCell ref="A268:B268"/>
    <mergeCell ref="A269:B269"/>
    <mergeCell ref="A287:B287"/>
    <mergeCell ref="A288:B288"/>
    <mergeCell ref="A289:B289"/>
    <mergeCell ref="A290:B290"/>
    <mergeCell ref="A291:B291"/>
    <mergeCell ref="A282:B282"/>
    <mergeCell ref="A283:B283"/>
    <mergeCell ref="A284:B284"/>
    <mergeCell ref="A285:B285"/>
    <mergeCell ref="A286:B286"/>
    <mergeCell ref="A297:B297"/>
    <mergeCell ref="A298:B298"/>
    <mergeCell ref="A299:B299"/>
    <mergeCell ref="A307:B307"/>
    <mergeCell ref="A292:B292"/>
    <mergeCell ref="A293:B293"/>
    <mergeCell ref="A294:B294"/>
    <mergeCell ref="A295:B295"/>
    <mergeCell ref="A296:B296"/>
    <mergeCell ref="A313:B313"/>
    <mergeCell ref="A314:B314"/>
    <mergeCell ref="A315:B315"/>
    <mergeCell ref="A316:B316"/>
    <mergeCell ref="A317:B317"/>
    <mergeCell ref="A308:B308"/>
    <mergeCell ref="A309:B309"/>
    <mergeCell ref="A310:B310"/>
    <mergeCell ref="A311:B311"/>
    <mergeCell ref="A312:B312"/>
    <mergeCell ref="A323:B323"/>
    <mergeCell ref="A324:B324"/>
    <mergeCell ref="A325:B325"/>
    <mergeCell ref="A326:B326"/>
    <mergeCell ref="A327:B327"/>
    <mergeCell ref="A318:B318"/>
    <mergeCell ref="A319:B319"/>
    <mergeCell ref="A320:B320"/>
    <mergeCell ref="A321:B321"/>
    <mergeCell ref="A322:B322"/>
    <mergeCell ref="A339:B339"/>
    <mergeCell ref="A340:B340"/>
    <mergeCell ref="A341:B341"/>
    <mergeCell ref="A342:B342"/>
    <mergeCell ref="A343:B343"/>
    <mergeCell ref="A328:B328"/>
    <mergeCell ref="A329:B329"/>
    <mergeCell ref="A337:B337"/>
    <mergeCell ref="A338:B338"/>
    <mergeCell ref="A349:B349"/>
    <mergeCell ref="A350:B350"/>
    <mergeCell ref="A351:B351"/>
    <mergeCell ref="A352:B352"/>
    <mergeCell ref="A353:B353"/>
    <mergeCell ref="A344:B344"/>
    <mergeCell ref="A345:B345"/>
    <mergeCell ref="A346:B346"/>
    <mergeCell ref="A347:B347"/>
    <mergeCell ref="A348:B348"/>
    <mergeCell ref="A359:B359"/>
    <mergeCell ref="A367:B367"/>
    <mergeCell ref="A368:B368"/>
    <mergeCell ref="A369:B369"/>
    <mergeCell ref="A360:B360"/>
    <mergeCell ref="A354:B354"/>
    <mergeCell ref="A355:B355"/>
    <mergeCell ref="A356:B356"/>
    <mergeCell ref="A357:B357"/>
    <mergeCell ref="A358:B358"/>
    <mergeCell ref="A362:B362"/>
    <mergeCell ref="A375:B375"/>
    <mergeCell ref="A376:B376"/>
    <mergeCell ref="A377:B377"/>
    <mergeCell ref="A378:B378"/>
    <mergeCell ref="A379:B379"/>
    <mergeCell ref="A370:B370"/>
    <mergeCell ref="A371:B371"/>
    <mergeCell ref="A372:B372"/>
    <mergeCell ref="A373:B373"/>
    <mergeCell ref="A374:B374"/>
    <mergeCell ref="A385:B385"/>
    <mergeCell ref="A386:B386"/>
    <mergeCell ref="A387:B387"/>
    <mergeCell ref="A388:B388"/>
    <mergeCell ref="A389:B389"/>
    <mergeCell ref="A390:B390"/>
    <mergeCell ref="A391:B391"/>
    <mergeCell ref="A380:B380"/>
    <mergeCell ref="A381:B381"/>
    <mergeCell ref="A382:B382"/>
    <mergeCell ref="A383:B383"/>
    <mergeCell ref="A384:B384"/>
    <mergeCell ref="A408:B408"/>
    <mergeCell ref="A409:B409"/>
    <mergeCell ref="A400:B400"/>
    <mergeCell ref="A401:B401"/>
    <mergeCell ref="A402:B402"/>
    <mergeCell ref="A403:B403"/>
    <mergeCell ref="A404:B404"/>
    <mergeCell ref="A397:B397"/>
    <mergeCell ref="A398:B398"/>
    <mergeCell ref="A399:B399"/>
    <mergeCell ref="A1:E1"/>
    <mergeCell ref="A446:B446"/>
    <mergeCell ref="A447:B447"/>
    <mergeCell ref="A448:B448"/>
    <mergeCell ref="A441:B441"/>
    <mergeCell ref="A442:B442"/>
    <mergeCell ref="A443:B443"/>
    <mergeCell ref="A444:B444"/>
    <mergeCell ref="A445:B445"/>
    <mergeCell ref="A436:B436"/>
    <mergeCell ref="A437:B437"/>
    <mergeCell ref="A438:B438"/>
    <mergeCell ref="A439:B439"/>
    <mergeCell ref="A440:B440"/>
    <mergeCell ref="A431:B431"/>
    <mergeCell ref="A432:B432"/>
    <mergeCell ref="A433:B433"/>
    <mergeCell ref="A434:B434"/>
    <mergeCell ref="A435:B435"/>
    <mergeCell ref="A427:B427"/>
    <mergeCell ref="A428:B428"/>
    <mergeCell ref="A429:B429"/>
    <mergeCell ref="A430:B430"/>
    <mergeCell ref="A415:B415"/>
    <mergeCell ref="A449:B449"/>
    <mergeCell ref="A450:B450"/>
    <mergeCell ref="A90:B90"/>
    <mergeCell ref="A120:B120"/>
    <mergeCell ref="A150:B150"/>
    <mergeCell ref="A180:B180"/>
    <mergeCell ref="A210:B210"/>
    <mergeCell ref="A240:B240"/>
    <mergeCell ref="A270:B270"/>
    <mergeCell ref="A300:B300"/>
    <mergeCell ref="A330:B330"/>
    <mergeCell ref="A416:B416"/>
    <mergeCell ref="A417:B417"/>
    <mergeCell ref="A418:B418"/>
    <mergeCell ref="A410:B410"/>
    <mergeCell ref="A411:B411"/>
    <mergeCell ref="A412:B412"/>
    <mergeCell ref="A413:B413"/>
    <mergeCell ref="A414:B414"/>
    <mergeCell ref="A419:B419"/>
    <mergeCell ref="A420:B420"/>
    <mergeCell ref="A405:B405"/>
    <mergeCell ref="A406:B406"/>
    <mergeCell ref="A407:B407"/>
  </mergeCells>
  <phoneticPr fontId="29"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L1572"/>
  <sheetViews>
    <sheetView topLeftCell="A1550" workbookViewId="0">
      <selection activeCell="G1529" sqref="G1529"/>
    </sheetView>
  </sheetViews>
  <sheetFormatPr defaultRowHeight="14.5" x14ac:dyDescent="0.35"/>
  <cols>
    <col min="2" max="2" width="39.26953125" customWidth="1"/>
    <col min="3" max="5" width="10.7265625" customWidth="1"/>
    <col min="6" max="6" width="11.7265625" customWidth="1"/>
    <col min="7" max="7" width="10.453125" customWidth="1"/>
    <col min="8" max="8" width="11.453125" customWidth="1"/>
    <col min="9" max="9" width="11.81640625" customWidth="1"/>
    <col min="10" max="10" width="10.54296875" customWidth="1"/>
    <col min="11" max="11" width="10.26953125" customWidth="1"/>
  </cols>
  <sheetData>
    <row r="1" spans="1:12" ht="27" customHeight="1" x14ac:dyDescent="0.35">
      <c r="A1" s="756" t="s">
        <v>1299</v>
      </c>
      <c r="B1" s="756"/>
      <c r="C1" s="756"/>
      <c r="D1" s="756"/>
      <c r="E1" s="756"/>
      <c r="F1" s="756"/>
      <c r="G1" s="756"/>
      <c r="H1" s="756"/>
      <c r="I1" s="756"/>
    </row>
    <row r="2" spans="1:12" ht="15" x14ac:dyDescent="0.35">
      <c r="A2" s="339" t="s">
        <v>130</v>
      </c>
      <c r="B2" s="67"/>
      <c r="C2" s="307"/>
      <c r="D2" s="307"/>
      <c r="E2" s="307"/>
      <c r="F2" s="307"/>
      <c r="G2" s="307"/>
      <c r="H2" s="307"/>
      <c r="I2" s="307"/>
    </row>
    <row r="3" spans="1:12" ht="15" thickBot="1" x14ac:dyDescent="0.4">
      <c r="A3" s="66" t="s">
        <v>1595</v>
      </c>
      <c r="B3" s="307"/>
      <c r="C3" s="66"/>
      <c r="D3" s="66"/>
      <c r="E3" s="66"/>
      <c r="F3" s="67"/>
      <c r="G3" s="68"/>
      <c r="H3" s="68"/>
      <c r="I3" s="68"/>
    </row>
    <row r="4" spans="1:12" ht="81.650000000000006" customHeight="1" thickBot="1" x14ac:dyDescent="0.4">
      <c r="A4" s="69" t="s">
        <v>16</v>
      </c>
      <c r="B4" s="70" t="s">
        <v>1492</v>
      </c>
      <c r="C4" s="70" t="s">
        <v>131</v>
      </c>
      <c r="D4" s="70" t="s">
        <v>132</v>
      </c>
      <c r="E4" s="70" t="s">
        <v>1450</v>
      </c>
      <c r="F4" s="70" t="s">
        <v>17</v>
      </c>
      <c r="G4" s="70" t="s">
        <v>138</v>
      </c>
      <c r="H4" s="70" t="s">
        <v>133</v>
      </c>
      <c r="I4" s="70" t="s">
        <v>155</v>
      </c>
      <c r="J4" s="682"/>
      <c r="K4" s="682"/>
      <c r="L4" s="682"/>
    </row>
    <row r="5" spans="1:12" ht="15" thickBot="1" x14ac:dyDescent="0.4">
      <c r="A5" s="683">
        <v>1</v>
      </c>
      <c r="B5" s="684">
        <v>2</v>
      </c>
      <c r="C5" s="684">
        <v>3</v>
      </c>
      <c r="D5" s="684">
        <v>4</v>
      </c>
      <c r="E5" s="684">
        <v>5</v>
      </c>
      <c r="F5" s="684">
        <v>6</v>
      </c>
      <c r="G5" s="684">
        <v>7</v>
      </c>
      <c r="H5" s="684">
        <v>8</v>
      </c>
      <c r="I5" s="684">
        <v>9</v>
      </c>
      <c r="J5" s="682"/>
      <c r="K5" s="682"/>
      <c r="L5" s="682"/>
    </row>
    <row r="6" spans="1:12" ht="26.5" thickBot="1" x14ac:dyDescent="0.4">
      <c r="A6" s="234" t="s">
        <v>136</v>
      </c>
      <c r="B6" s="432" t="s">
        <v>215</v>
      </c>
      <c r="C6" s="242"/>
      <c r="D6" s="242"/>
      <c r="E6" s="242"/>
      <c r="F6" s="73" t="s">
        <v>134</v>
      </c>
      <c r="G6" s="432"/>
      <c r="H6" s="242"/>
      <c r="I6" s="242"/>
      <c r="J6" s="685"/>
      <c r="K6" s="685"/>
      <c r="L6" s="685"/>
    </row>
    <row r="7" spans="1:12" ht="15" thickBot="1" x14ac:dyDescent="0.4">
      <c r="A7" s="234" t="s">
        <v>135</v>
      </c>
      <c r="B7" s="432" t="s">
        <v>216</v>
      </c>
      <c r="C7" s="433"/>
      <c r="D7" s="433"/>
      <c r="E7" s="433"/>
      <c r="F7" s="73" t="s">
        <v>137</v>
      </c>
      <c r="G7" s="432"/>
      <c r="H7" s="242"/>
      <c r="I7" s="242"/>
      <c r="J7" s="685"/>
      <c r="K7" s="685"/>
      <c r="L7" s="685"/>
    </row>
    <row r="8" spans="1:12" ht="15" thickBot="1" x14ac:dyDescent="0.4">
      <c r="A8" s="828" t="s">
        <v>201</v>
      </c>
      <c r="B8" s="864" t="s">
        <v>782</v>
      </c>
      <c r="C8" s="239">
        <v>8805.5</v>
      </c>
      <c r="D8" s="239">
        <v>9252.9</v>
      </c>
      <c r="E8" s="239">
        <v>9721</v>
      </c>
      <c r="F8" s="232"/>
      <c r="G8" s="230" t="s">
        <v>139</v>
      </c>
      <c r="H8" s="231">
        <v>288724610</v>
      </c>
      <c r="I8" s="230">
        <v>0</v>
      </c>
      <c r="J8" s="686">
        <f>C8+C13+C16+C18+C20+C22</f>
        <v>13245.9</v>
      </c>
      <c r="K8" s="686">
        <f t="shared" ref="K8:L8" si="0">D8+D13+D16+D18+D20+D22</f>
        <v>13797.1</v>
      </c>
      <c r="L8" s="686">
        <f t="shared" si="0"/>
        <v>15575.6</v>
      </c>
    </row>
    <row r="9" spans="1:12" ht="15" thickBot="1" x14ac:dyDescent="0.4">
      <c r="A9" s="828"/>
      <c r="B9" s="864"/>
      <c r="C9" s="239"/>
      <c r="D9" s="239"/>
      <c r="E9" s="239"/>
      <c r="F9" s="232"/>
      <c r="G9" s="230" t="s">
        <v>140</v>
      </c>
      <c r="H9" s="233"/>
      <c r="I9" s="230"/>
      <c r="J9" s="685">
        <f>C9*1</f>
        <v>0</v>
      </c>
      <c r="K9" s="685">
        <f t="shared" ref="K9:L10" si="1">D9*1</f>
        <v>0</v>
      </c>
      <c r="L9" s="685">
        <f t="shared" si="1"/>
        <v>0</v>
      </c>
    </row>
    <row r="10" spans="1:12" ht="15" thickBot="1" x14ac:dyDescent="0.4">
      <c r="A10" s="828"/>
      <c r="B10" s="864"/>
      <c r="C10" s="239">
        <v>73.7</v>
      </c>
      <c r="D10" s="239">
        <v>73.7</v>
      </c>
      <c r="E10" s="239">
        <v>73.7</v>
      </c>
      <c r="F10" s="232"/>
      <c r="G10" s="230" t="s">
        <v>141</v>
      </c>
      <c r="H10" s="233"/>
      <c r="I10" s="230"/>
      <c r="J10" s="685">
        <f>C10*1</f>
        <v>73.7</v>
      </c>
      <c r="K10" s="685">
        <f t="shared" si="1"/>
        <v>73.7</v>
      </c>
      <c r="L10" s="685">
        <f t="shared" si="1"/>
        <v>73.7</v>
      </c>
    </row>
    <row r="11" spans="1:12" ht="15" thickBot="1" x14ac:dyDescent="0.4">
      <c r="A11" s="828"/>
      <c r="B11" s="864"/>
      <c r="C11" s="239">
        <v>24.6</v>
      </c>
      <c r="D11" s="239">
        <v>24.6</v>
      </c>
      <c r="E11" s="239">
        <v>24.7</v>
      </c>
      <c r="F11" s="232"/>
      <c r="G11" s="230" t="s">
        <v>143</v>
      </c>
      <c r="H11" s="233"/>
      <c r="I11" s="230"/>
      <c r="J11" s="686">
        <f>C42+C11</f>
        <v>672.5</v>
      </c>
      <c r="K11" s="686">
        <f t="shared" ref="K11:L11" si="2">D42+D11</f>
        <v>672.7</v>
      </c>
      <c r="L11" s="686">
        <f t="shared" si="2"/>
        <v>674</v>
      </c>
    </row>
    <row r="12" spans="1:12" ht="15" thickBot="1" x14ac:dyDescent="0.4">
      <c r="A12" s="829"/>
      <c r="B12" s="865"/>
      <c r="C12" s="239">
        <f>C8+C10+C11</f>
        <v>8903.8000000000011</v>
      </c>
      <c r="D12" s="239">
        <f t="shared" ref="D12:E12" si="3">D8+D10+D11</f>
        <v>9351.2000000000007</v>
      </c>
      <c r="E12" s="239">
        <f t="shared" si="3"/>
        <v>9819.4000000000015</v>
      </c>
      <c r="F12" s="232"/>
      <c r="G12" s="229" t="s">
        <v>144</v>
      </c>
      <c r="H12" s="233"/>
      <c r="I12" s="230"/>
      <c r="J12" s="687">
        <f>J8+J9++J10+J11</f>
        <v>13992.1</v>
      </c>
      <c r="K12" s="687">
        <f t="shared" ref="K12:L12" si="4">K8+K9++K10+K11</f>
        <v>14543.500000000002</v>
      </c>
      <c r="L12" s="687">
        <f t="shared" si="4"/>
        <v>16323.300000000001</v>
      </c>
    </row>
    <row r="13" spans="1:12" ht="16.149999999999999" customHeight="1" thickBot="1" x14ac:dyDescent="0.4">
      <c r="A13" s="836" t="s">
        <v>145</v>
      </c>
      <c r="B13" s="825" t="s">
        <v>1596</v>
      </c>
      <c r="C13" s="239">
        <v>1226.0999999999999</v>
      </c>
      <c r="D13" s="239">
        <v>1245.7</v>
      </c>
      <c r="E13" s="239">
        <v>1262.5</v>
      </c>
      <c r="F13" s="232"/>
      <c r="G13" s="230" t="s">
        <v>139</v>
      </c>
      <c r="H13" s="231">
        <v>288724610</v>
      </c>
      <c r="I13" s="230">
        <v>0</v>
      </c>
      <c r="J13" s="685"/>
      <c r="K13" s="685"/>
      <c r="L13" s="685"/>
    </row>
    <row r="14" spans="1:12" ht="15" thickBot="1" x14ac:dyDescent="0.4">
      <c r="A14" s="823"/>
      <c r="B14" s="826"/>
      <c r="C14" s="239"/>
      <c r="D14" s="239"/>
      <c r="E14" s="239"/>
      <c r="F14" s="232"/>
      <c r="G14" s="230" t="s">
        <v>141</v>
      </c>
      <c r="H14" s="233"/>
      <c r="I14" s="230"/>
      <c r="J14" s="685"/>
      <c r="K14" s="685"/>
      <c r="L14" s="685"/>
    </row>
    <row r="15" spans="1:12" ht="15" thickBot="1" x14ac:dyDescent="0.4">
      <c r="A15" s="824"/>
      <c r="B15" s="827"/>
      <c r="C15" s="239">
        <f>C13+C14</f>
        <v>1226.0999999999999</v>
      </c>
      <c r="D15" s="239">
        <f t="shared" ref="D15:E15" si="5">D13+D14</f>
        <v>1245.7</v>
      </c>
      <c r="E15" s="239">
        <f t="shared" si="5"/>
        <v>1262.5</v>
      </c>
      <c r="F15" s="232"/>
      <c r="G15" s="229" t="s">
        <v>144</v>
      </c>
      <c r="H15" s="233"/>
      <c r="I15" s="230"/>
      <c r="J15" s="685"/>
      <c r="K15" s="685"/>
      <c r="L15" s="685"/>
    </row>
    <row r="16" spans="1:12" ht="16.899999999999999" customHeight="1" thickBot="1" x14ac:dyDescent="0.4">
      <c r="A16" s="836" t="s">
        <v>147</v>
      </c>
      <c r="B16" s="825" t="s">
        <v>146</v>
      </c>
      <c r="C16" s="239">
        <v>392.5</v>
      </c>
      <c r="D16" s="239">
        <v>420</v>
      </c>
      <c r="E16" s="239">
        <v>449.4</v>
      </c>
      <c r="F16" s="232"/>
      <c r="G16" s="230" t="s">
        <v>139</v>
      </c>
      <c r="H16" s="231">
        <v>188692873</v>
      </c>
      <c r="I16" s="230">
        <v>0</v>
      </c>
      <c r="J16" s="685"/>
      <c r="K16" s="685"/>
      <c r="L16" s="685"/>
    </row>
    <row r="17" spans="1:12" ht="15" thickBot="1" x14ac:dyDescent="0.4">
      <c r="A17" s="824"/>
      <c r="B17" s="827"/>
      <c r="C17" s="239"/>
      <c r="D17" s="239"/>
      <c r="E17" s="239"/>
      <c r="F17" s="232"/>
      <c r="G17" s="229" t="s">
        <v>144</v>
      </c>
      <c r="H17" s="233"/>
      <c r="I17" s="230"/>
      <c r="J17" s="682"/>
      <c r="K17" s="682"/>
      <c r="L17" s="682"/>
    </row>
    <row r="18" spans="1:12" ht="21" customHeight="1" thickBot="1" x14ac:dyDescent="0.4">
      <c r="A18" s="836" t="s">
        <v>149</v>
      </c>
      <c r="B18" s="825" t="s">
        <v>148</v>
      </c>
      <c r="C18" s="239">
        <v>887.5</v>
      </c>
      <c r="D18" s="239">
        <v>887.5</v>
      </c>
      <c r="E18" s="239">
        <v>2087.5</v>
      </c>
      <c r="F18" s="232"/>
      <c r="G18" s="230" t="s">
        <v>139</v>
      </c>
      <c r="H18" s="231">
        <v>288724610</v>
      </c>
      <c r="I18" s="230">
        <v>0</v>
      </c>
      <c r="J18" s="682"/>
      <c r="K18" s="682"/>
      <c r="L18" s="682"/>
    </row>
    <row r="19" spans="1:12" ht="15" thickBot="1" x14ac:dyDescent="0.4">
      <c r="A19" s="824"/>
      <c r="B19" s="827"/>
      <c r="C19" s="239"/>
      <c r="D19" s="239"/>
      <c r="E19" s="239"/>
      <c r="F19" s="232"/>
      <c r="G19" s="229" t="s">
        <v>144</v>
      </c>
      <c r="H19" s="233"/>
      <c r="I19" s="230"/>
      <c r="J19" s="682"/>
      <c r="K19" s="682"/>
      <c r="L19" s="682"/>
    </row>
    <row r="20" spans="1:12" ht="31.15" customHeight="1" thickBot="1" x14ac:dyDescent="0.4">
      <c r="A20" s="836" t="s">
        <v>150</v>
      </c>
      <c r="B20" s="825" t="s">
        <v>151</v>
      </c>
      <c r="C20" s="239">
        <v>300</v>
      </c>
      <c r="D20" s="239">
        <v>300</v>
      </c>
      <c r="E20" s="239">
        <v>300</v>
      </c>
      <c r="F20" s="232"/>
      <c r="G20" s="230" t="s">
        <v>139</v>
      </c>
      <c r="H20" s="231">
        <v>288724610</v>
      </c>
      <c r="I20" s="230">
        <v>0</v>
      </c>
      <c r="J20" s="682"/>
      <c r="K20" s="682"/>
      <c r="L20" s="682"/>
    </row>
    <row r="21" spans="1:12" ht="15" thickBot="1" x14ac:dyDescent="0.4">
      <c r="A21" s="824"/>
      <c r="B21" s="827"/>
      <c r="C21" s="239"/>
      <c r="D21" s="239"/>
      <c r="E21" s="239"/>
      <c r="F21" s="232"/>
      <c r="G21" s="229" t="s">
        <v>144</v>
      </c>
      <c r="H21" s="231"/>
      <c r="I21" s="230"/>
      <c r="J21" s="682"/>
      <c r="K21" s="682"/>
      <c r="L21" s="682"/>
    </row>
    <row r="22" spans="1:12" ht="15" customHeight="1" thickBot="1" x14ac:dyDescent="0.4">
      <c r="A22" s="836" t="s">
        <v>154</v>
      </c>
      <c r="B22" s="825" t="s">
        <v>153</v>
      </c>
      <c r="C22" s="239">
        <v>1634.3</v>
      </c>
      <c r="D22" s="239">
        <v>1691</v>
      </c>
      <c r="E22" s="239">
        <v>1755.2</v>
      </c>
      <c r="F22" s="232"/>
      <c r="G22" s="230" t="s">
        <v>139</v>
      </c>
      <c r="H22" s="231">
        <v>306008754</v>
      </c>
      <c r="I22" s="230">
        <v>0</v>
      </c>
      <c r="J22" s="682"/>
      <c r="K22" s="682"/>
      <c r="L22" s="682"/>
    </row>
    <row r="23" spans="1:12" ht="15" thickBot="1" x14ac:dyDescent="0.4">
      <c r="A23" s="824"/>
      <c r="B23" s="827"/>
      <c r="C23" s="239"/>
      <c r="D23" s="239"/>
      <c r="E23" s="239"/>
      <c r="F23" s="232"/>
      <c r="G23" s="229" t="s">
        <v>144</v>
      </c>
      <c r="H23" s="231"/>
      <c r="I23" s="435"/>
      <c r="J23" s="682"/>
      <c r="K23" s="682"/>
      <c r="L23" s="682"/>
    </row>
    <row r="24" spans="1:12" ht="15" thickBot="1" x14ac:dyDescent="0.4">
      <c r="A24" s="37"/>
      <c r="B24" s="41" t="s">
        <v>157</v>
      </c>
      <c r="C24" s="228">
        <f>C8+C13+C16+C20+C22+C18+C10+C11</f>
        <v>13344.2</v>
      </c>
      <c r="D24" s="228">
        <f t="shared" ref="D24:E24" si="6">D8+D13+D16+D20+D22+D18+D10+D11</f>
        <v>13895.400000000001</v>
      </c>
      <c r="E24" s="228">
        <f t="shared" si="6"/>
        <v>15674.000000000002</v>
      </c>
      <c r="F24" s="242"/>
      <c r="G24" s="432"/>
      <c r="H24" s="242"/>
      <c r="I24" s="242"/>
      <c r="J24" s="682"/>
      <c r="K24" s="682"/>
      <c r="L24" s="682"/>
    </row>
    <row r="25" spans="1:12" ht="31.9" customHeight="1" thickBot="1" x14ac:dyDescent="0.4">
      <c r="A25" s="348" t="s">
        <v>156</v>
      </c>
      <c r="B25" s="349" t="s">
        <v>219</v>
      </c>
      <c r="C25" s="353"/>
      <c r="D25" s="353"/>
      <c r="E25" s="353"/>
      <c r="F25" s="353"/>
      <c r="G25" s="436"/>
      <c r="H25" s="353"/>
      <c r="I25" s="353"/>
      <c r="J25" s="682"/>
      <c r="K25" s="682"/>
      <c r="L25" s="682"/>
    </row>
    <row r="26" spans="1:12" ht="27" customHeight="1" thickBot="1" x14ac:dyDescent="0.4">
      <c r="A26" s="376" t="s">
        <v>159</v>
      </c>
      <c r="B26" s="375" t="s">
        <v>158</v>
      </c>
      <c r="C26" s="230">
        <v>1.5</v>
      </c>
      <c r="D26" s="239">
        <v>1.5</v>
      </c>
      <c r="E26" s="239">
        <v>1.5</v>
      </c>
      <c r="F26" s="242"/>
      <c r="G26" s="230" t="s">
        <v>143</v>
      </c>
      <c r="H26" s="231">
        <v>288724610</v>
      </c>
      <c r="I26" s="230" t="s">
        <v>193</v>
      </c>
      <c r="J26" s="682"/>
      <c r="K26" s="682"/>
      <c r="L26" s="682"/>
    </row>
    <row r="27" spans="1:12" ht="15" thickBot="1" x14ac:dyDescent="0.4">
      <c r="A27" s="376" t="s">
        <v>160</v>
      </c>
      <c r="B27" s="375" t="s">
        <v>173</v>
      </c>
      <c r="C27" s="239">
        <v>54</v>
      </c>
      <c r="D27" s="239">
        <v>54</v>
      </c>
      <c r="E27" s="239">
        <v>54</v>
      </c>
      <c r="F27" s="242"/>
      <c r="G27" s="230" t="s">
        <v>143</v>
      </c>
      <c r="H27" s="231">
        <v>288724610</v>
      </c>
      <c r="I27" s="230" t="s">
        <v>193</v>
      </c>
      <c r="J27" s="682"/>
      <c r="K27" s="682"/>
      <c r="L27" s="682"/>
    </row>
    <row r="28" spans="1:12" ht="15" thickBot="1" x14ac:dyDescent="0.4">
      <c r="A28" s="393" t="s">
        <v>161</v>
      </c>
      <c r="B28" s="394" t="s">
        <v>174</v>
      </c>
      <c r="C28" s="230">
        <v>102.7</v>
      </c>
      <c r="D28" s="239">
        <v>102.9</v>
      </c>
      <c r="E28" s="239">
        <v>103.1</v>
      </c>
      <c r="F28" s="242"/>
      <c r="G28" s="230" t="s">
        <v>143</v>
      </c>
      <c r="H28" s="43">
        <v>288724610</v>
      </c>
      <c r="I28" s="38">
        <v>0</v>
      </c>
      <c r="J28" s="682"/>
      <c r="K28" s="682"/>
      <c r="L28" s="682"/>
    </row>
    <row r="29" spans="1:12" ht="26.5" thickBot="1" x14ac:dyDescent="0.4">
      <c r="A29" s="393" t="s">
        <v>162</v>
      </c>
      <c r="B29" s="394" t="s">
        <v>175</v>
      </c>
      <c r="C29" s="239">
        <v>17</v>
      </c>
      <c r="D29" s="239">
        <v>17</v>
      </c>
      <c r="E29" s="239">
        <v>17</v>
      </c>
      <c r="F29" s="17"/>
      <c r="G29" s="38" t="s">
        <v>143</v>
      </c>
      <c r="H29" s="43">
        <v>288724610</v>
      </c>
      <c r="I29" s="38" t="s">
        <v>194</v>
      </c>
      <c r="J29" s="682"/>
      <c r="K29" s="682"/>
      <c r="L29" s="682"/>
    </row>
    <row r="30" spans="1:12" ht="15" thickBot="1" x14ac:dyDescent="0.4">
      <c r="A30" s="393" t="s">
        <v>163</v>
      </c>
      <c r="B30" s="394" t="s">
        <v>176</v>
      </c>
      <c r="C30" s="239">
        <v>8.6</v>
      </c>
      <c r="D30" s="239">
        <v>8.6</v>
      </c>
      <c r="E30" s="239">
        <v>8.6</v>
      </c>
      <c r="F30" s="17"/>
      <c r="G30" s="38" t="s">
        <v>143</v>
      </c>
      <c r="H30" s="43">
        <v>288724610</v>
      </c>
      <c r="I30" s="38" t="s">
        <v>195</v>
      </c>
      <c r="J30" s="682"/>
      <c r="K30" s="682"/>
      <c r="L30" s="682"/>
    </row>
    <row r="31" spans="1:12" ht="15" thickBot="1" x14ac:dyDescent="0.4">
      <c r="A31" s="393" t="s">
        <v>164</v>
      </c>
      <c r="B31" s="394" t="s">
        <v>178</v>
      </c>
      <c r="C31" s="239">
        <v>64.7</v>
      </c>
      <c r="D31" s="239">
        <v>64.7</v>
      </c>
      <c r="E31" s="239">
        <v>64.7</v>
      </c>
      <c r="F31" s="17"/>
      <c r="G31" s="38" t="s">
        <v>143</v>
      </c>
      <c r="H31" s="43">
        <v>288724610</v>
      </c>
      <c r="I31" s="38" t="s">
        <v>194</v>
      </c>
      <c r="J31" s="682"/>
      <c r="K31" s="682"/>
      <c r="L31" s="682"/>
    </row>
    <row r="32" spans="1:12" ht="15" thickBot="1" x14ac:dyDescent="0.4">
      <c r="A32" s="393" t="s">
        <v>165</v>
      </c>
      <c r="B32" s="394" t="s">
        <v>177</v>
      </c>
      <c r="C32" s="239">
        <v>7.3</v>
      </c>
      <c r="D32" s="239">
        <v>7.3</v>
      </c>
      <c r="E32" s="239">
        <v>7.3</v>
      </c>
      <c r="F32" s="17"/>
      <c r="G32" s="38" t="s">
        <v>143</v>
      </c>
      <c r="H32" s="43">
        <v>288724610</v>
      </c>
      <c r="I32" s="38" t="s">
        <v>196</v>
      </c>
      <c r="J32" s="682"/>
      <c r="K32" s="682"/>
      <c r="L32" s="682"/>
    </row>
    <row r="33" spans="1:12" ht="15" thickBot="1" x14ac:dyDescent="0.4">
      <c r="A33" s="393" t="s">
        <v>166</v>
      </c>
      <c r="B33" s="394" t="s">
        <v>183</v>
      </c>
      <c r="C33" s="239">
        <v>23.5</v>
      </c>
      <c r="D33" s="239">
        <v>23.5</v>
      </c>
      <c r="E33" s="239">
        <v>23.5</v>
      </c>
      <c r="F33" s="17"/>
      <c r="G33" s="38" t="s">
        <v>143</v>
      </c>
      <c r="H33" s="43">
        <v>288724610</v>
      </c>
      <c r="I33" s="38">
        <v>0</v>
      </c>
      <c r="J33" s="682"/>
      <c r="K33" s="682"/>
      <c r="L33" s="682"/>
    </row>
    <row r="34" spans="1:12" ht="24" customHeight="1" thickBot="1" x14ac:dyDescent="0.4">
      <c r="A34" s="376" t="s">
        <v>167</v>
      </c>
      <c r="B34" s="375" t="s">
        <v>179</v>
      </c>
      <c r="C34" s="239">
        <v>28.5</v>
      </c>
      <c r="D34" s="239">
        <v>28.5</v>
      </c>
      <c r="E34" s="239">
        <v>28.5</v>
      </c>
      <c r="F34" s="17"/>
      <c r="G34" s="38" t="s">
        <v>143</v>
      </c>
      <c r="H34" s="43">
        <v>288724610</v>
      </c>
      <c r="I34" s="38" t="s">
        <v>197</v>
      </c>
      <c r="J34" s="682"/>
      <c r="K34" s="682"/>
      <c r="L34" s="682"/>
    </row>
    <row r="35" spans="1:12" ht="27" customHeight="1" thickBot="1" x14ac:dyDescent="0.4">
      <c r="A35" s="376" t="s">
        <v>168</v>
      </c>
      <c r="B35" s="375" t="s">
        <v>180</v>
      </c>
      <c r="C35" s="239">
        <v>9.1</v>
      </c>
      <c r="D35" s="239">
        <v>9.1</v>
      </c>
      <c r="E35" s="239">
        <v>9.1</v>
      </c>
      <c r="F35" s="17"/>
      <c r="G35" s="38" t="s">
        <v>143</v>
      </c>
      <c r="H35" s="43">
        <v>288724610</v>
      </c>
      <c r="I35" s="38" t="s">
        <v>194</v>
      </c>
      <c r="J35" s="682"/>
      <c r="K35" s="682"/>
      <c r="L35" s="682"/>
    </row>
    <row r="36" spans="1:12" ht="26.5" thickBot="1" x14ac:dyDescent="0.4">
      <c r="A36" s="376" t="s">
        <v>169</v>
      </c>
      <c r="B36" s="394" t="s">
        <v>182</v>
      </c>
      <c r="C36" s="230">
        <v>0.3</v>
      </c>
      <c r="D36" s="230">
        <v>0.3</v>
      </c>
      <c r="E36" s="230">
        <v>0.3</v>
      </c>
      <c r="F36" s="242"/>
      <c r="G36" s="230" t="s">
        <v>143</v>
      </c>
      <c r="H36" s="231">
        <v>288724610</v>
      </c>
      <c r="I36" s="230" t="s">
        <v>197</v>
      </c>
      <c r="J36" s="682"/>
      <c r="K36" s="682"/>
      <c r="L36" s="682"/>
    </row>
    <row r="37" spans="1:12" ht="27" customHeight="1" thickBot="1" x14ac:dyDescent="0.4">
      <c r="A37" s="393" t="s">
        <v>170</v>
      </c>
      <c r="B37" s="394" t="s">
        <v>184</v>
      </c>
      <c r="C37" s="230">
        <v>187.4</v>
      </c>
      <c r="D37" s="230">
        <v>187.4</v>
      </c>
      <c r="E37" s="230">
        <v>188.4</v>
      </c>
      <c r="F37" s="242"/>
      <c r="G37" s="230" t="s">
        <v>143</v>
      </c>
      <c r="H37" s="231">
        <v>288724610</v>
      </c>
      <c r="I37" s="230" t="s">
        <v>196</v>
      </c>
      <c r="J37" s="685"/>
      <c r="K37" s="682"/>
      <c r="L37" s="682"/>
    </row>
    <row r="38" spans="1:12" ht="40.15" customHeight="1" thickBot="1" x14ac:dyDescent="0.4">
      <c r="A38" s="393" t="s">
        <v>171</v>
      </c>
      <c r="B38" s="394" t="s">
        <v>185</v>
      </c>
      <c r="C38" s="230"/>
      <c r="D38" s="230"/>
      <c r="E38" s="230"/>
      <c r="F38" s="242"/>
      <c r="G38" s="230" t="s">
        <v>143</v>
      </c>
      <c r="H38" s="231">
        <v>288724610</v>
      </c>
      <c r="I38" s="230" t="s">
        <v>198</v>
      </c>
      <c r="J38" s="682"/>
      <c r="K38" s="682"/>
      <c r="L38" s="682"/>
    </row>
    <row r="39" spans="1:12" ht="15" thickBot="1" x14ac:dyDescent="0.4">
      <c r="A39" s="393" t="s">
        <v>172</v>
      </c>
      <c r="B39" s="394" t="s">
        <v>186</v>
      </c>
      <c r="C39" s="176">
        <v>26.5</v>
      </c>
      <c r="D39" s="350">
        <v>26.5</v>
      </c>
      <c r="E39" s="350">
        <v>26.5</v>
      </c>
      <c r="F39" s="353"/>
      <c r="G39" s="176" t="s">
        <v>143</v>
      </c>
      <c r="H39" s="352">
        <v>288724610</v>
      </c>
      <c r="I39" s="176" t="s">
        <v>198</v>
      </c>
      <c r="J39" s="682"/>
      <c r="K39" s="682"/>
      <c r="L39" s="682"/>
    </row>
    <row r="40" spans="1:12" ht="27" customHeight="1" thickBot="1" x14ac:dyDescent="0.4">
      <c r="A40" s="393" t="s">
        <v>181</v>
      </c>
      <c r="B40" s="394" t="s">
        <v>187</v>
      </c>
      <c r="C40" s="239">
        <v>29</v>
      </c>
      <c r="D40" s="239">
        <v>29</v>
      </c>
      <c r="E40" s="239">
        <v>29</v>
      </c>
      <c r="F40" s="242"/>
      <c r="G40" s="230" t="s">
        <v>143</v>
      </c>
      <c r="H40" s="231">
        <v>288724610</v>
      </c>
      <c r="I40" s="230">
        <v>0</v>
      </c>
      <c r="J40" s="682"/>
      <c r="K40" s="682"/>
      <c r="L40" s="682"/>
    </row>
    <row r="41" spans="1:12" ht="26.5" thickBot="1" x14ac:dyDescent="0.4">
      <c r="A41" s="348" t="s">
        <v>1404</v>
      </c>
      <c r="B41" s="438" t="s">
        <v>1406</v>
      </c>
      <c r="C41" s="176">
        <v>87.8</v>
      </c>
      <c r="D41" s="350">
        <v>87.8</v>
      </c>
      <c r="E41" s="350">
        <v>87.8</v>
      </c>
      <c r="F41" s="353"/>
      <c r="G41" s="176" t="s">
        <v>143</v>
      </c>
      <c r="H41" s="352">
        <v>288724610</v>
      </c>
      <c r="I41" s="176">
        <v>0</v>
      </c>
      <c r="J41" s="682"/>
      <c r="K41" s="682"/>
      <c r="L41" s="682"/>
    </row>
    <row r="42" spans="1:12" ht="15" thickBot="1" x14ac:dyDescent="0.4">
      <c r="A42" s="37"/>
      <c r="B42" s="432" t="s">
        <v>188</v>
      </c>
      <c r="C42" s="239">
        <f>C26+C27+C28+C29+C30+C31+C32+C33+C34+C35+C36+C37+C38+C39+C40+C41</f>
        <v>647.9</v>
      </c>
      <c r="D42" s="239">
        <f t="shared" ref="D42:E42" si="7">D26+D27+D28+D29+D30+D31+D32+D33+D34+D35+D36+D37+D38+D39+D40+D41</f>
        <v>648.1</v>
      </c>
      <c r="E42" s="239">
        <f t="shared" si="7"/>
        <v>649.29999999999995</v>
      </c>
      <c r="F42" s="242"/>
      <c r="G42" s="230"/>
      <c r="H42" s="435"/>
      <c r="I42" s="230"/>
      <c r="J42" s="682"/>
      <c r="K42" s="682"/>
      <c r="L42" s="682"/>
    </row>
    <row r="43" spans="1:12" ht="15" thickBot="1" x14ac:dyDescent="0.4">
      <c r="A43" s="37"/>
      <c r="B43" s="241" t="s">
        <v>581</v>
      </c>
      <c r="C43" s="228">
        <f>C24+C42</f>
        <v>13992.1</v>
      </c>
      <c r="D43" s="228">
        <f t="shared" ref="D43:E43" si="8">D24+D42</f>
        <v>14543.500000000002</v>
      </c>
      <c r="E43" s="228">
        <f t="shared" si="8"/>
        <v>16323.300000000001</v>
      </c>
      <c r="F43" s="242"/>
      <c r="G43" s="432"/>
      <c r="H43" s="242"/>
      <c r="I43" s="435"/>
      <c r="J43" s="682"/>
      <c r="K43" s="682"/>
      <c r="L43" s="682"/>
    </row>
    <row r="44" spans="1:12" ht="15" x14ac:dyDescent="0.35">
      <c r="A44" s="42"/>
      <c r="B44" s="439"/>
      <c r="C44" s="440"/>
      <c r="D44" s="440"/>
      <c r="E44" s="440"/>
      <c r="F44" s="441"/>
      <c r="G44" s="442"/>
      <c r="H44" s="443"/>
      <c r="I44" s="444"/>
    </row>
    <row r="45" spans="1:12" x14ac:dyDescent="0.35">
      <c r="A45" s="42"/>
      <c r="B45" s="439"/>
      <c r="C45" s="441"/>
      <c r="D45" s="441"/>
      <c r="E45" s="441"/>
      <c r="F45" s="441"/>
      <c r="G45" s="442"/>
      <c r="H45" s="441"/>
      <c r="I45" s="441"/>
    </row>
    <row r="46" spans="1:12" ht="15" thickBot="1" x14ac:dyDescent="0.4">
      <c r="A46" s="66" t="s">
        <v>1623</v>
      </c>
      <c r="B46" s="307"/>
      <c r="C46" s="66"/>
      <c r="D46" s="66"/>
      <c r="E46" s="66"/>
      <c r="F46" s="67"/>
      <c r="G46" s="68"/>
      <c r="H46" s="35"/>
      <c r="I46" s="35"/>
    </row>
    <row r="47" spans="1:12" ht="58" thickBot="1" x14ac:dyDescent="0.4">
      <c r="A47" s="69" t="s">
        <v>16</v>
      </c>
      <c r="B47" s="70" t="s">
        <v>1492</v>
      </c>
      <c r="C47" s="70" t="s">
        <v>131</v>
      </c>
      <c r="D47" s="70" t="s">
        <v>132</v>
      </c>
      <c r="E47" s="70" t="s">
        <v>1450</v>
      </c>
      <c r="F47" s="70" t="s">
        <v>17</v>
      </c>
      <c r="G47" s="70" t="s">
        <v>138</v>
      </c>
      <c r="H47" s="70" t="s">
        <v>133</v>
      </c>
      <c r="I47" s="70" t="s">
        <v>155</v>
      </c>
      <c r="J47" s="307"/>
      <c r="K47" s="307"/>
    </row>
    <row r="48" spans="1:12" ht="15" customHeight="1" thickBot="1" x14ac:dyDescent="0.4">
      <c r="A48" s="71">
        <v>1</v>
      </c>
      <c r="B48" s="72">
        <v>2</v>
      </c>
      <c r="C48" s="72">
        <v>3</v>
      </c>
      <c r="D48" s="72">
        <v>4</v>
      </c>
      <c r="E48" s="72">
        <v>5</v>
      </c>
      <c r="F48" s="72">
        <v>6</v>
      </c>
      <c r="G48" s="72">
        <v>7</v>
      </c>
      <c r="H48" s="72">
        <v>8</v>
      </c>
      <c r="I48" s="72">
        <v>9</v>
      </c>
    </row>
    <row r="49" spans="1:10" ht="30.65" customHeight="1" thickBot="1" x14ac:dyDescent="0.4">
      <c r="A49" s="220" t="s">
        <v>136</v>
      </c>
      <c r="B49" s="221" t="s">
        <v>217</v>
      </c>
      <c r="C49" s="222"/>
      <c r="D49" s="222"/>
      <c r="E49" s="222"/>
      <c r="F49" s="223" t="s">
        <v>199</v>
      </c>
      <c r="G49" s="221"/>
      <c r="H49" s="222"/>
      <c r="I49" s="222"/>
    </row>
    <row r="50" spans="1:10" ht="39.5" thickBot="1" x14ac:dyDescent="0.4">
      <c r="A50" s="224" t="s">
        <v>135</v>
      </c>
      <c r="B50" s="225" t="s">
        <v>218</v>
      </c>
      <c r="C50" s="226"/>
      <c r="D50" s="226"/>
      <c r="E50" s="226"/>
      <c r="F50" s="227" t="s">
        <v>200</v>
      </c>
      <c r="G50" s="225"/>
      <c r="H50" s="226"/>
      <c r="I50" s="226"/>
    </row>
    <row r="51" spans="1:10" ht="15" customHeight="1" thickBot="1" x14ac:dyDescent="0.4">
      <c r="A51" s="828" t="s">
        <v>201</v>
      </c>
      <c r="B51" s="846" t="s">
        <v>1597</v>
      </c>
      <c r="C51" s="228">
        <f>C71+C58</f>
        <v>0</v>
      </c>
      <c r="D51" s="228">
        <f t="shared" ref="D51:E51" si="9">D71+D58</f>
        <v>0</v>
      </c>
      <c r="E51" s="228">
        <f t="shared" si="9"/>
        <v>0</v>
      </c>
      <c r="F51" s="73" t="s">
        <v>204</v>
      </c>
      <c r="G51" s="230" t="s">
        <v>139</v>
      </c>
      <c r="H51" s="231">
        <v>288724610</v>
      </c>
      <c r="I51" s="230">
        <v>0</v>
      </c>
    </row>
    <row r="52" spans="1:10" ht="15" thickBot="1" x14ac:dyDescent="0.4">
      <c r="A52" s="828"/>
      <c r="B52" s="847"/>
      <c r="C52" s="228">
        <f>C72+C59+C65</f>
        <v>1769</v>
      </c>
      <c r="D52" s="228">
        <f>D72+D59+D65</f>
        <v>3086</v>
      </c>
      <c r="E52" s="228">
        <f>E72+E59+E65</f>
        <v>2736.6</v>
      </c>
      <c r="F52" s="232"/>
      <c r="G52" s="230" t="s">
        <v>142</v>
      </c>
      <c r="H52" s="233"/>
      <c r="I52" s="230"/>
    </row>
    <row r="53" spans="1:10" ht="15" thickBot="1" x14ac:dyDescent="0.4">
      <c r="A53" s="828"/>
      <c r="B53" s="847"/>
      <c r="C53" s="229">
        <f>C73+C60</f>
        <v>0</v>
      </c>
      <c r="D53" s="229">
        <f t="shared" ref="D53:E53" si="10">D73+D60</f>
        <v>0</v>
      </c>
      <c r="E53" s="229">
        <f t="shared" si="10"/>
        <v>0</v>
      </c>
      <c r="F53" s="232"/>
      <c r="G53" s="230" t="s">
        <v>202</v>
      </c>
      <c r="H53" s="233"/>
      <c r="I53" s="230"/>
    </row>
    <row r="54" spans="1:10" ht="15" customHeight="1" thickBot="1" x14ac:dyDescent="0.4">
      <c r="A54" s="828"/>
      <c r="B54" s="847"/>
      <c r="C54" s="228">
        <f>C74+C61</f>
        <v>300</v>
      </c>
      <c r="D54" s="228">
        <f>D74+D61+D67</f>
        <v>3280</v>
      </c>
      <c r="E54" s="228">
        <f>E74+E61+E67</f>
        <v>3128.3</v>
      </c>
      <c r="F54" s="232"/>
      <c r="G54" s="230" t="s">
        <v>140</v>
      </c>
      <c r="H54" s="233"/>
      <c r="I54" s="230"/>
    </row>
    <row r="55" spans="1:10" ht="15" thickBot="1" x14ac:dyDescent="0.4">
      <c r="A55" s="828"/>
      <c r="B55" s="847"/>
      <c r="C55" s="228">
        <f>C75+C62</f>
        <v>3143</v>
      </c>
      <c r="D55" s="228">
        <f t="shared" ref="D55:E55" si="11">D75+D62</f>
        <v>0</v>
      </c>
      <c r="E55" s="228">
        <f t="shared" si="11"/>
        <v>0</v>
      </c>
      <c r="F55" s="232"/>
      <c r="G55" s="230" t="s">
        <v>203</v>
      </c>
      <c r="H55" s="233"/>
      <c r="I55" s="230"/>
    </row>
    <row r="56" spans="1:10" ht="15" thickBot="1" x14ac:dyDescent="0.4">
      <c r="A56" s="828"/>
      <c r="B56" s="847"/>
      <c r="C56" s="228">
        <f>C69*1</f>
        <v>0</v>
      </c>
      <c r="D56" s="228">
        <f t="shared" ref="D56:E56" si="12">D69*1</f>
        <v>0</v>
      </c>
      <c r="E56" s="228">
        <f t="shared" si="12"/>
        <v>0</v>
      </c>
      <c r="F56" s="232"/>
      <c r="G56" s="230" t="s">
        <v>1504</v>
      </c>
      <c r="H56" s="233"/>
      <c r="I56" s="230"/>
    </row>
    <row r="57" spans="1:10" ht="15" thickBot="1" x14ac:dyDescent="0.4">
      <c r="A57" s="829"/>
      <c r="B57" s="848"/>
      <c r="C57" s="244">
        <f>SUM(C51:C56)</f>
        <v>5212</v>
      </c>
      <c r="D57" s="244">
        <f>SUM(D51:D56)</f>
        <v>6366</v>
      </c>
      <c r="E57" s="244">
        <f t="shared" ref="E57" si="13">SUM(E51:E56)</f>
        <v>5864.9</v>
      </c>
      <c r="F57" s="236"/>
      <c r="G57" s="235" t="s">
        <v>144</v>
      </c>
      <c r="H57" s="237"/>
      <c r="I57" s="238"/>
    </row>
    <row r="58" spans="1:10" ht="15" customHeight="1" thickBot="1" x14ac:dyDescent="0.4">
      <c r="A58" s="835"/>
      <c r="B58" s="852" t="s">
        <v>748</v>
      </c>
      <c r="C58" s="350"/>
      <c r="D58" s="176"/>
      <c r="E58" s="176"/>
      <c r="F58" s="351"/>
      <c r="G58" s="176" t="s">
        <v>139</v>
      </c>
      <c r="H58" s="352">
        <v>304929400</v>
      </c>
      <c r="I58" s="176"/>
    </row>
    <row r="59" spans="1:10" ht="15" thickBot="1" x14ac:dyDescent="0.4">
      <c r="A59" s="828"/>
      <c r="B59" s="853"/>
      <c r="C59" s="239">
        <v>485</v>
      </c>
      <c r="D59" s="230">
        <v>0</v>
      </c>
      <c r="E59" s="230">
        <v>0</v>
      </c>
      <c r="F59" s="232"/>
      <c r="G59" s="230" t="s">
        <v>142</v>
      </c>
      <c r="H59" s="233"/>
      <c r="I59" s="230"/>
    </row>
    <row r="60" spans="1:10" ht="15" customHeight="1" thickBot="1" x14ac:dyDescent="0.4">
      <c r="A60" s="828"/>
      <c r="B60" s="853"/>
      <c r="C60" s="230"/>
      <c r="D60" s="230"/>
      <c r="E60" s="230"/>
      <c r="F60" s="232"/>
      <c r="G60" s="230" t="s">
        <v>202</v>
      </c>
      <c r="H60" s="233"/>
      <c r="I60" s="230"/>
    </row>
    <row r="61" spans="1:10" ht="15" thickBot="1" x14ac:dyDescent="0.4">
      <c r="A61" s="828"/>
      <c r="B61" s="853"/>
      <c r="C61" s="230"/>
      <c r="D61" s="230"/>
      <c r="E61" s="230"/>
      <c r="F61" s="232"/>
      <c r="G61" s="230" t="s">
        <v>140</v>
      </c>
      <c r="H61" s="233"/>
      <c r="I61" s="230"/>
    </row>
    <row r="62" spans="1:10" ht="15" thickBot="1" x14ac:dyDescent="0.4">
      <c r="A62" s="828"/>
      <c r="B62" s="853"/>
      <c r="C62" s="230"/>
      <c r="D62" s="230"/>
      <c r="E62" s="230"/>
      <c r="F62" s="232"/>
      <c r="G62" s="230" t="s">
        <v>203</v>
      </c>
      <c r="H62" s="233"/>
      <c r="I62" s="230"/>
    </row>
    <row r="63" spans="1:10" ht="15" thickBot="1" x14ac:dyDescent="0.4">
      <c r="A63" s="829"/>
      <c r="B63" s="854"/>
      <c r="C63" s="244">
        <f>SUM(C58:C62)</f>
        <v>485</v>
      </c>
      <c r="D63" s="235">
        <f t="shared" ref="D63:E63" si="14">SUM(D58:D62)</f>
        <v>0</v>
      </c>
      <c r="E63" s="235">
        <f t="shared" si="14"/>
        <v>0</v>
      </c>
      <c r="F63" s="236"/>
      <c r="G63" s="235" t="s">
        <v>144</v>
      </c>
      <c r="H63" s="237"/>
      <c r="I63" s="238"/>
    </row>
    <row r="64" spans="1:10" ht="15" customHeight="1" thickBot="1" x14ac:dyDescent="0.4">
      <c r="A64" s="855"/>
      <c r="B64" s="852" t="s">
        <v>1598</v>
      </c>
      <c r="C64" s="445"/>
      <c r="D64" s="446"/>
      <c r="E64" s="446"/>
      <c r="F64" s="447"/>
      <c r="G64" s="446" t="s">
        <v>139</v>
      </c>
      <c r="H64" s="448">
        <v>288724610</v>
      </c>
      <c r="I64" s="446"/>
      <c r="J64" s="377"/>
    </row>
    <row r="65" spans="1:10" ht="15" thickBot="1" x14ac:dyDescent="0.4">
      <c r="A65" s="856"/>
      <c r="B65" s="853"/>
      <c r="C65" s="445">
        <v>233</v>
      </c>
      <c r="D65" s="445">
        <v>1000</v>
      </c>
      <c r="E65" s="445">
        <v>1000</v>
      </c>
      <c r="F65" s="447"/>
      <c r="G65" s="446" t="s">
        <v>142</v>
      </c>
      <c r="H65" s="449"/>
      <c r="I65" s="446"/>
    </row>
    <row r="66" spans="1:10" ht="15" customHeight="1" thickBot="1" x14ac:dyDescent="0.4">
      <c r="A66" s="856"/>
      <c r="B66" s="853"/>
      <c r="C66" s="445"/>
      <c r="D66" s="445"/>
      <c r="E66" s="445"/>
      <c r="F66" s="447"/>
      <c r="G66" s="446" t="s">
        <v>202</v>
      </c>
      <c r="H66" s="449"/>
      <c r="I66" s="446"/>
    </row>
    <row r="67" spans="1:10" ht="15" thickBot="1" x14ac:dyDescent="0.4">
      <c r="A67" s="856"/>
      <c r="B67" s="853"/>
      <c r="C67" s="445"/>
      <c r="D67" s="445">
        <v>3000</v>
      </c>
      <c r="E67" s="445">
        <v>3000</v>
      </c>
      <c r="F67" s="447"/>
      <c r="G67" s="446" t="s">
        <v>140</v>
      </c>
      <c r="H67" s="449"/>
      <c r="I67" s="446"/>
    </row>
    <row r="68" spans="1:10" ht="15" thickBot="1" x14ac:dyDescent="0.4">
      <c r="A68" s="856"/>
      <c r="B68" s="853"/>
      <c r="C68" s="445"/>
      <c r="D68" s="446"/>
      <c r="E68" s="446"/>
      <c r="F68" s="447"/>
      <c r="G68" s="446" t="s">
        <v>203</v>
      </c>
      <c r="H68" s="449"/>
      <c r="I68" s="446"/>
    </row>
    <row r="69" spans="1:10" ht="15" thickBot="1" x14ac:dyDescent="0.4">
      <c r="A69" s="856"/>
      <c r="B69" s="853"/>
      <c r="C69" s="445"/>
      <c r="D69" s="446"/>
      <c r="E69" s="446"/>
      <c r="F69" s="447"/>
      <c r="G69" s="230" t="s">
        <v>1504</v>
      </c>
      <c r="H69" s="449"/>
      <c r="I69" s="446"/>
      <c r="J69" s="377"/>
    </row>
    <row r="70" spans="1:10" ht="16.149999999999999" customHeight="1" thickBot="1" x14ac:dyDescent="0.4">
      <c r="A70" s="857"/>
      <c r="B70" s="854"/>
      <c r="C70" s="244">
        <f>C64+C65+C66+C67+C68+C69</f>
        <v>233</v>
      </c>
      <c r="D70" s="244">
        <f t="shared" ref="D70:E70" si="15">D64+D65+D66+D67+D68+D69</f>
        <v>4000</v>
      </c>
      <c r="E70" s="244">
        <f t="shared" si="15"/>
        <v>4000</v>
      </c>
      <c r="F70" s="236"/>
      <c r="G70" s="235"/>
      <c r="H70" s="237"/>
      <c r="I70" s="238"/>
    </row>
    <row r="71" spans="1:10" ht="15" customHeight="1" thickBot="1" x14ac:dyDescent="0.4">
      <c r="A71" s="828"/>
      <c r="B71" s="852" t="s">
        <v>1309</v>
      </c>
      <c r="C71" s="230"/>
      <c r="D71" s="230"/>
      <c r="E71" s="230"/>
      <c r="F71" s="73"/>
      <c r="G71" s="230" t="s">
        <v>139</v>
      </c>
      <c r="H71" s="231">
        <v>288724610</v>
      </c>
      <c r="I71" s="230">
        <v>0</v>
      </c>
    </row>
    <row r="72" spans="1:10" ht="15" thickBot="1" x14ac:dyDescent="0.4">
      <c r="A72" s="828"/>
      <c r="B72" s="853"/>
      <c r="C72" s="239">
        <v>1051</v>
      </c>
      <c r="D72" s="230">
        <v>2086</v>
      </c>
      <c r="E72" s="230">
        <v>1736.6</v>
      </c>
      <c r="F72" s="232"/>
      <c r="G72" s="230" t="s">
        <v>142</v>
      </c>
      <c r="H72" s="233"/>
      <c r="I72" s="230"/>
    </row>
    <row r="73" spans="1:10" ht="15" thickBot="1" x14ac:dyDescent="0.4">
      <c r="A73" s="828"/>
      <c r="B73" s="853"/>
      <c r="C73" s="230"/>
      <c r="D73" s="230"/>
      <c r="E73" s="230"/>
      <c r="F73" s="232"/>
      <c r="G73" s="230" t="s">
        <v>202</v>
      </c>
      <c r="H73" s="233"/>
      <c r="I73" s="230"/>
    </row>
    <row r="74" spans="1:10" ht="15" thickBot="1" x14ac:dyDescent="0.4">
      <c r="A74" s="828"/>
      <c r="B74" s="853"/>
      <c r="C74" s="230">
        <v>300</v>
      </c>
      <c r="D74" s="230">
        <v>280</v>
      </c>
      <c r="E74" s="230">
        <v>128.30000000000001</v>
      </c>
      <c r="F74" s="232"/>
      <c r="G74" s="230" t="s">
        <v>140</v>
      </c>
      <c r="H74" s="233"/>
      <c r="I74" s="230"/>
    </row>
    <row r="75" spans="1:10" ht="15" thickBot="1" x14ac:dyDescent="0.4">
      <c r="A75" s="828"/>
      <c r="B75" s="853"/>
      <c r="C75" s="445">
        <v>3143</v>
      </c>
      <c r="D75" s="239"/>
      <c r="E75" s="230"/>
      <c r="F75" s="232"/>
      <c r="G75" s="230" t="s">
        <v>203</v>
      </c>
      <c r="H75" s="233"/>
      <c r="I75" s="230"/>
      <c r="J75" s="450"/>
    </row>
    <row r="76" spans="1:10" ht="15" thickBot="1" x14ac:dyDescent="0.4">
      <c r="A76" s="829"/>
      <c r="B76" s="854"/>
      <c r="C76" s="244">
        <f>SUM(C71:C75)</f>
        <v>4494</v>
      </c>
      <c r="D76" s="244">
        <f t="shared" ref="D76:E76" si="16">SUM(D71:D75)</f>
        <v>2366</v>
      </c>
      <c r="E76" s="244">
        <f t="shared" si="16"/>
        <v>1864.8999999999999</v>
      </c>
      <c r="F76" s="236"/>
      <c r="G76" s="235" t="s">
        <v>144</v>
      </c>
      <c r="H76" s="237"/>
      <c r="I76" s="238"/>
    </row>
    <row r="77" spans="1:10" ht="15" customHeight="1" thickBot="1" x14ac:dyDescent="0.4">
      <c r="A77" s="828" t="s">
        <v>145</v>
      </c>
      <c r="B77" s="846" t="s">
        <v>206</v>
      </c>
      <c r="C77" s="229">
        <f>C84*1</f>
        <v>0</v>
      </c>
      <c r="D77" s="229">
        <f t="shared" ref="D77:E81" si="17">D84*1</f>
        <v>0</v>
      </c>
      <c r="E77" s="229">
        <f t="shared" si="17"/>
        <v>0</v>
      </c>
      <c r="F77" s="73" t="s">
        <v>205</v>
      </c>
      <c r="G77" s="230" t="s">
        <v>139</v>
      </c>
      <c r="H77" s="231"/>
      <c r="I77" s="230"/>
      <c r="J77" s="377"/>
    </row>
    <row r="78" spans="1:10" ht="15" thickBot="1" x14ac:dyDescent="0.4">
      <c r="A78" s="828"/>
      <c r="B78" s="847"/>
      <c r="C78" s="228">
        <f>C85+C91</f>
        <v>116.5</v>
      </c>
      <c r="D78" s="229">
        <f t="shared" si="17"/>
        <v>0</v>
      </c>
      <c r="E78" s="229">
        <f t="shared" si="17"/>
        <v>0</v>
      </c>
      <c r="F78" s="232"/>
      <c r="G78" s="230" t="s">
        <v>142</v>
      </c>
      <c r="H78" s="233"/>
      <c r="I78" s="230"/>
    </row>
    <row r="79" spans="1:10" ht="15" thickBot="1" x14ac:dyDescent="0.4">
      <c r="A79" s="828"/>
      <c r="B79" s="847"/>
      <c r="C79" s="229">
        <f>C86*1</f>
        <v>0</v>
      </c>
      <c r="D79" s="229">
        <f t="shared" si="17"/>
        <v>0</v>
      </c>
      <c r="E79" s="229">
        <f t="shared" si="17"/>
        <v>0</v>
      </c>
      <c r="F79" s="232"/>
      <c r="G79" s="230" t="s">
        <v>202</v>
      </c>
      <c r="H79" s="233"/>
      <c r="I79" s="230"/>
    </row>
    <row r="80" spans="1:10" ht="15" customHeight="1" thickBot="1" x14ac:dyDescent="0.4">
      <c r="A80" s="828"/>
      <c r="B80" s="847"/>
      <c r="C80" s="228">
        <f>C87+C93</f>
        <v>27</v>
      </c>
      <c r="D80" s="228">
        <f t="shared" ref="D80:E80" si="18">D87+D93</f>
        <v>0</v>
      </c>
      <c r="E80" s="228">
        <f t="shared" si="18"/>
        <v>0</v>
      </c>
      <c r="F80" s="232"/>
      <c r="G80" s="230" t="s">
        <v>140</v>
      </c>
      <c r="H80" s="233"/>
      <c r="I80" s="230"/>
    </row>
    <row r="81" spans="1:10" ht="15" customHeight="1" thickBot="1" x14ac:dyDescent="0.4">
      <c r="A81" s="828"/>
      <c r="B81" s="847"/>
      <c r="C81" s="229">
        <f>C88*1</f>
        <v>0</v>
      </c>
      <c r="D81" s="229">
        <f t="shared" si="17"/>
        <v>0</v>
      </c>
      <c r="E81" s="229">
        <f t="shared" si="17"/>
        <v>0</v>
      </c>
      <c r="F81" s="232"/>
      <c r="G81" s="230" t="s">
        <v>203</v>
      </c>
      <c r="H81" s="233"/>
      <c r="I81" s="230"/>
    </row>
    <row r="82" spans="1:10" ht="15" thickBot="1" x14ac:dyDescent="0.4">
      <c r="A82" s="828"/>
      <c r="B82" s="847"/>
      <c r="C82" s="451">
        <f>C95*1</f>
        <v>0</v>
      </c>
      <c r="D82" s="451">
        <f t="shared" ref="D82:E82" si="19">D95*1</f>
        <v>0</v>
      </c>
      <c r="E82" s="451">
        <f t="shared" si="19"/>
        <v>0</v>
      </c>
      <c r="F82" s="232"/>
      <c r="G82" s="230" t="s">
        <v>1504</v>
      </c>
      <c r="H82" s="233"/>
      <c r="I82" s="230"/>
    </row>
    <row r="83" spans="1:10" ht="15" thickBot="1" x14ac:dyDescent="0.4">
      <c r="A83" s="829"/>
      <c r="B83" s="848"/>
      <c r="C83" s="235">
        <f>SUM(C77:C82)</f>
        <v>143.5</v>
      </c>
      <c r="D83" s="235">
        <f t="shared" ref="D83:E83" si="20">SUM(D77:D82)</f>
        <v>0</v>
      </c>
      <c r="E83" s="235">
        <f t="shared" si="20"/>
        <v>0</v>
      </c>
      <c r="F83" s="236"/>
      <c r="G83" s="235" t="s">
        <v>144</v>
      </c>
      <c r="H83" s="237"/>
      <c r="I83" s="238"/>
    </row>
    <row r="84" spans="1:10" ht="23.5" thickBot="1" x14ac:dyDescent="0.4">
      <c r="A84" s="828"/>
      <c r="B84" s="866" t="s">
        <v>1310</v>
      </c>
      <c r="C84" s="230"/>
      <c r="D84" s="230"/>
      <c r="E84" s="230"/>
      <c r="F84" s="73"/>
      <c r="G84" s="230" t="s">
        <v>139</v>
      </c>
      <c r="H84" s="231" t="s">
        <v>1452</v>
      </c>
      <c r="I84" s="230"/>
      <c r="J84" s="452"/>
    </row>
    <row r="85" spans="1:10" ht="15" thickBot="1" x14ac:dyDescent="0.4">
      <c r="A85" s="828"/>
      <c r="B85" s="867"/>
      <c r="C85" s="230">
        <v>96.5</v>
      </c>
      <c r="D85" s="230">
        <v>0</v>
      </c>
      <c r="E85" s="230">
        <v>0</v>
      </c>
      <c r="F85" s="232"/>
      <c r="G85" s="230" t="s">
        <v>142</v>
      </c>
      <c r="H85" s="233"/>
      <c r="I85" s="230"/>
    </row>
    <row r="86" spans="1:10" ht="15" thickBot="1" x14ac:dyDescent="0.4">
      <c r="A86" s="828"/>
      <c r="B86" s="867"/>
      <c r="C86" s="230"/>
      <c r="D86" s="230"/>
      <c r="E86" s="230"/>
      <c r="F86" s="232"/>
      <c r="G86" s="230" t="s">
        <v>202</v>
      </c>
      <c r="H86" s="233"/>
      <c r="I86" s="230"/>
    </row>
    <row r="87" spans="1:10" ht="15" customHeight="1" thickBot="1" x14ac:dyDescent="0.4">
      <c r="A87" s="828"/>
      <c r="B87" s="867"/>
      <c r="C87" s="230"/>
      <c r="D87" s="230"/>
      <c r="E87" s="230"/>
      <c r="F87" s="232"/>
      <c r="G87" s="230" t="s">
        <v>140</v>
      </c>
      <c r="H87" s="233"/>
      <c r="I87" s="230"/>
    </row>
    <row r="88" spans="1:10" ht="15" thickBot="1" x14ac:dyDescent="0.4">
      <c r="A88" s="828"/>
      <c r="B88" s="867"/>
      <c r="C88" s="230"/>
      <c r="D88" s="230"/>
      <c r="E88" s="230"/>
      <c r="F88" s="232"/>
      <c r="G88" s="230" t="s">
        <v>203</v>
      </c>
      <c r="H88" s="233"/>
      <c r="I88" s="230"/>
    </row>
    <row r="89" spans="1:10" ht="15" thickBot="1" x14ac:dyDescent="0.4">
      <c r="A89" s="829"/>
      <c r="B89" s="868"/>
      <c r="C89" s="235">
        <f>SUM(C84:C88)</f>
        <v>96.5</v>
      </c>
      <c r="D89" s="235">
        <f t="shared" ref="D89:E89" si="21">SUM(D84:D88)</f>
        <v>0</v>
      </c>
      <c r="E89" s="235">
        <f t="shared" si="21"/>
        <v>0</v>
      </c>
      <c r="F89" s="236"/>
      <c r="G89" s="235" t="s">
        <v>144</v>
      </c>
      <c r="H89" s="237"/>
      <c r="I89" s="238"/>
    </row>
    <row r="90" spans="1:10" ht="15" customHeight="1" thickBot="1" x14ac:dyDescent="0.4">
      <c r="A90" s="855"/>
      <c r="B90" s="852" t="s">
        <v>1599</v>
      </c>
      <c r="C90" s="446"/>
      <c r="D90" s="446"/>
      <c r="E90" s="446"/>
      <c r="F90" s="447"/>
      <c r="G90" s="446" t="s">
        <v>139</v>
      </c>
      <c r="H90" s="448">
        <v>288724610</v>
      </c>
      <c r="I90" s="446">
        <v>0</v>
      </c>
      <c r="J90" s="377"/>
    </row>
    <row r="91" spans="1:10" ht="15" thickBot="1" x14ac:dyDescent="0.4">
      <c r="A91" s="856"/>
      <c r="B91" s="853"/>
      <c r="C91" s="445">
        <v>20</v>
      </c>
      <c r="D91" s="446">
        <v>0</v>
      </c>
      <c r="E91" s="446">
        <v>0</v>
      </c>
      <c r="F91" s="447"/>
      <c r="G91" s="446" t="s">
        <v>142</v>
      </c>
      <c r="H91" s="449"/>
      <c r="I91" s="446"/>
    </row>
    <row r="92" spans="1:10" ht="15" thickBot="1" x14ac:dyDescent="0.4">
      <c r="A92" s="856"/>
      <c r="B92" s="853"/>
      <c r="C92" s="446"/>
      <c r="D92" s="446"/>
      <c r="E92" s="446"/>
      <c r="F92" s="447"/>
      <c r="G92" s="446" t="s">
        <v>202</v>
      </c>
      <c r="H92" s="449"/>
      <c r="I92" s="446"/>
    </row>
    <row r="93" spans="1:10" ht="15" customHeight="1" thickBot="1" x14ac:dyDescent="0.4">
      <c r="A93" s="856"/>
      <c r="B93" s="853"/>
      <c r="C93" s="445">
        <v>27</v>
      </c>
      <c r="D93" s="446"/>
      <c r="E93" s="446"/>
      <c r="F93" s="447"/>
      <c r="G93" s="446" t="s">
        <v>140</v>
      </c>
      <c r="H93" s="449"/>
      <c r="I93" s="446"/>
    </row>
    <row r="94" spans="1:10" ht="15" thickBot="1" x14ac:dyDescent="0.4">
      <c r="A94" s="856"/>
      <c r="B94" s="853"/>
      <c r="C94" s="446"/>
      <c r="D94" s="446"/>
      <c r="E94" s="446"/>
      <c r="F94" s="447"/>
      <c r="G94" s="446" t="s">
        <v>203</v>
      </c>
      <c r="H94" s="449"/>
      <c r="I94" s="446"/>
    </row>
    <row r="95" spans="1:10" ht="15" thickBot="1" x14ac:dyDescent="0.4">
      <c r="A95" s="856"/>
      <c r="B95" s="853"/>
      <c r="C95" s="445"/>
      <c r="D95" s="446"/>
      <c r="E95" s="446"/>
      <c r="F95" s="447"/>
      <c r="G95" s="230" t="s">
        <v>1504</v>
      </c>
      <c r="H95" s="449"/>
      <c r="I95" s="446"/>
      <c r="J95" s="377"/>
    </row>
    <row r="96" spans="1:10" ht="15" thickBot="1" x14ac:dyDescent="0.4">
      <c r="A96" s="857"/>
      <c r="B96" s="854"/>
      <c r="C96" s="244">
        <f>SUM(C90:C95)</f>
        <v>47</v>
      </c>
      <c r="D96" s="244">
        <f t="shared" ref="D96:E96" si="22">SUM(D90:D95)</f>
        <v>0</v>
      </c>
      <c r="E96" s="244">
        <f t="shared" si="22"/>
        <v>0</v>
      </c>
      <c r="F96" s="236"/>
      <c r="G96" s="235"/>
      <c r="H96" s="237"/>
      <c r="I96" s="238"/>
    </row>
    <row r="97" spans="1:10" ht="15" thickBot="1" x14ac:dyDescent="0.4">
      <c r="A97" s="234"/>
      <c r="B97" s="241" t="s">
        <v>207</v>
      </c>
      <c r="C97" s="242"/>
      <c r="D97" s="242"/>
      <c r="E97" s="242"/>
      <c r="F97" s="242"/>
      <c r="G97" s="229"/>
      <c r="H97" s="231"/>
      <c r="I97" s="231"/>
    </row>
    <row r="98" spans="1:10" ht="30" customHeight="1" thickBot="1" x14ac:dyDescent="0.4">
      <c r="A98" s="220" t="s">
        <v>208</v>
      </c>
      <c r="B98" s="221" t="s">
        <v>220</v>
      </c>
      <c r="C98" s="222"/>
      <c r="D98" s="222"/>
      <c r="E98" s="222"/>
      <c r="F98" s="223" t="s">
        <v>211</v>
      </c>
      <c r="G98" s="221"/>
      <c r="H98" s="222"/>
      <c r="I98" s="222"/>
    </row>
    <row r="99" spans="1:10" ht="41.5" customHeight="1" thickBot="1" x14ac:dyDescent="0.4">
      <c r="A99" s="224" t="s">
        <v>209</v>
      </c>
      <c r="B99" s="225" t="s">
        <v>221</v>
      </c>
      <c r="C99" s="226"/>
      <c r="D99" s="226"/>
      <c r="E99" s="226"/>
      <c r="F99" s="227" t="s">
        <v>210</v>
      </c>
      <c r="G99" s="225"/>
      <c r="H99" s="226"/>
      <c r="I99" s="226"/>
    </row>
    <row r="100" spans="1:10" ht="15" customHeight="1" thickBot="1" x14ac:dyDescent="0.4">
      <c r="A100" s="835" t="s">
        <v>212</v>
      </c>
      <c r="B100" s="846" t="s">
        <v>213</v>
      </c>
      <c r="C100" s="355">
        <f>C106+C112+C118+C124</f>
        <v>0</v>
      </c>
      <c r="D100" s="355">
        <f>D106+D112+D118+D124</f>
        <v>0</v>
      </c>
      <c r="E100" s="355">
        <f t="shared" ref="E100" si="23">E106+E112+E118+E124</f>
        <v>0</v>
      </c>
      <c r="F100" s="351" t="s">
        <v>214</v>
      </c>
      <c r="G100" s="176" t="s">
        <v>139</v>
      </c>
      <c r="H100" s="352">
        <v>288724610</v>
      </c>
      <c r="I100" s="176">
        <v>0</v>
      </c>
    </row>
    <row r="101" spans="1:10" ht="15" thickBot="1" x14ac:dyDescent="0.4">
      <c r="A101" s="828"/>
      <c r="B101" s="847"/>
      <c r="C101" s="355">
        <f t="shared" ref="C101:E104" si="24">C107+C113+C119+C125</f>
        <v>149.9</v>
      </c>
      <c r="D101" s="355">
        <f t="shared" si="24"/>
        <v>0</v>
      </c>
      <c r="E101" s="355">
        <f t="shared" si="24"/>
        <v>0</v>
      </c>
      <c r="F101" s="232"/>
      <c r="G101" s="230" t="s">
        <v>142</v>
      </c>
      <c r="H101" s="233"/>
      <c r="I101" s="230"/>
    </row>
    <row r="102" spans="1:10" ht="15" thickBot="1" x14ac:dyDescent="0.4">
      <c r="A102" s="828"/>
      <c r="B102" s="847"/>
      <c r="C102" s="355">
        <f t="shared" si="24"/>
        <v>0</v>
      </c>
      <c r="D102" s="355">
        <f t="shared" si="24"/>
        <v>0</v>
      </c>
      <c r="E102" s="355">
        <f t="shared" si="24"/>
        <v>0</v>
      </c>
      <c r="F102" s="232"/>
      <c r="G102" s="230" t="s">
        <v>202</v>
      </c>
      <c r="H102" s="233"/>
      <c r="I102" s="230"/>
    </row>
    <row r="103" spans="1:10" ht="15" thickBot="1" x14ac:dyDescent="0.4">
      <c r="A103" s="828"/>
      <c r="B103" s="847"/>
      <c r="C103" s="355">
        <f>C109+C115+C121+C127</f>
        <v>1968.8000000000002</v>
      </c>
      <c r="D103" s="355">
        <f t="shared" si="24"/>
        <v>1005</v>
      </c>
      <c r="E103" s="355">
        <f t="shared" si="24"/>
        <v>39.6</v>
      </c>
      <c r="F103" s="232"/>
      <c r="G103" s="230" t="s">
        <v>140</v>
      </c>
      <c r="H103" s="233"/>
      <c r="I103" s="230"/>
    </row>
    <row r="104" spans="1:10" ht="13.9" customHeight="1" thickBot="1" x14ac:dyDescent="0.4">
      <c r="A104" s="828"/>
      <c r="B104" s="847"/>
      <c r="C104" s="355">
        <f t="shared" si="24"/>
        <v>0</v>
      </c>
      <c r="D104" s="355">
        <f t="shared" si="24"/>
        <v>0</v>
      </c>
      <c r="E104" s="355">
        <f t="shared" si="24"/>
        <v>0</v>
      </c>
      <c r="F104" s="232"/>
      <c r="G104" s="230" t="s">
        <v>203</v>
      </c>
      <c r="H104" s="233"/>
      <c r="I104" s="230"/>
    </row>
    <row r="105" spans="1:10" ht="15" customHeight="1" thickBot="1" x14ac:dyDescent="0.4">
      <c r="A105" s="829"/>
      <c r="B105" s="848"/>
      <c r="C105" s="235">
        <f>C100+C101+C102+C103+C104</f>
        <v>2118.7000000000003</v>
      </c>
      <c r="D105" s="235">
        <f t="shared" ref="D105:E105" si="25">D100+D101+D102+D103+D104</f>
        <v>1005</v>
      </c>
      <c r="E105" s="235">
        <f t="shared" si="25"/>
        <v>39.6</v>
      </c>
      <c r="F105" s="236"/>
      <c r="G105" s="235" t="s">
        <v>144</v>
      </c>
      <c r="H105" s="237"/>
      <c r="I105" s="238"/>
    </row>
    <row r="106" spans="1:10" ht="15" customHeight="1" thickBot="1" x14ac:dyDescent="0.4">
      <c r="A106" s="828" t="s">
        <v>1453</v>
      </c>
      <c r="B106" s="852" t="s">
        <v>1311</v>
      </c>
      <c r="C106" s="453"/>
      <c r="D106" s="453"/>
      <c r="E106" s="453"/>
      <c r="F106" s="73"/>
      <c r="G106" s="230" t="s">
        <v>139</v>
      </c>
      <c r="H106" s="231">
        <v>288724610</v>
      </c>
      <c r="I106" s="230">
        <v>0</v>
      </c>
    </row>
    <row r="107" spans="1:10" ht="15" thickBot="1" x14ac:dyDescent="0.4">
      <c r="A107" s="828"/>
      <c r="B107" s="853"/>
      <c r="C107" s="655">
        <v>49.9</v>
      </c>
      <c r="D107" s="655">
        <v>0</v>
      </c>
      <c r="E107" s="453"/>
      <c r="F107" s="232"/>
      <c r="G107" s="230" t="s">
        <v>142</v>
      </c>
      <c r="H107" s="233"/>
      <c r="I107" s="230"/>
    </row>
    <row r="108" spans="1:10" ht="15" thickBot="1" x14ac:dyDescent="0.4">
      <c r="A108" s="828"/>
      <c r="B108" s="853"/>
      <c r="C108" s="453"/>
      <c r="D108" s="655"/>
      <c r="E108" s="453"/>
      <c r="F108" s="232"/>
      <c r="G108" s="230" t="s">
        <v>202</v>
      </c>
      <c r="H108" s="233"/>
      <c r="I108" s="230"/>
    </row>
    <row r="109" spans="1:10" ht="15" thickBot="1" x14ac:dyDescent="0.4">
      <c r="A109" s="828"/>
      <c r="B109" s="853"/>
      <c r="C109" s="655">
        <v>712</v>
      </c>
      <c r="D109" s="655">
        <v>0</v>
      </c>
      <c r="E109" s="453"/>
      <c r="F109" s="232"/>
      <c r="G109" s="230" t="s">
        <v>140</v>
      </c>
      <c r="H109" s="233"/>
      <c r="I109" s="230"/>
    </row>
    <row r="110" spans="1:10" ht="15.65" customHeight="1" thickBot="1" x14ac:dyDescent="0.4">
      <c r="A110" s="828"/>
      <c r="B110" s="853"/>
      <c r="C110" s="453"/>
      <c r="D110" s="453"/>
      <c r="E110" s="453"/>
      <c r="F110" s="232"/>
      <c r="G110" s="230" t="s">
        <v>203</v>
      </c>
      <c r="H110" s="233"/>
      <c r="I110" s="230"/>
    </row>
    <row r="111" spans="1:10" ht="15" customHeight="1" thickBot="1" x14ac:dyDescent="0.4">
      <c r="A111" s="829"/>
      <c r="B111" s="854"/>
      <c r="C111" s="235">
        <f>C106+C107+C108+C109+C110</f>
        <v>761.9</v>
      </c>
      <c r="D111" s="235">
        <f t="shared" ref="D111:E111" si="26">D106+D107+D108+D109+D110</f>
        <v>0</v>
      </c>
      <c r="E111" s="235">
        <f t="shared" si="26"/>
        <v>0</v>
      </c>
      <c r="F111" s="236"/>
      <c r="G111" s="235" t="s">
        <v>144</v>
      </c>
      <c r="H111" s="237"/>
      <c r="I111" s="238"/>
      <c r="J111" s="378"/>
    </row>
    <row r="112" spans="1:10" ht="15" customHeight="1" thickBot="1" x14ac:dyDescent="0.4">
      <c r="A112" s="828"/>
      <c r="B112" s="852" t="s">
        <v>1525</v>
      </c>
      <c r="C112" s="239"/>
      <c r="D112" s="229"/>
      <c r="E112" s="229"/>
      <c r="F112" s="73"/>
      <c r="G112" s="230" t="s">
        <v>139</v>
      </c>
      <c r="H112" s="231">
        <v>288724610</v>
      </c>
      <c r="I112" s="230">
        <v>0</v>
      </c>
      <c r="J112" s="378"/>
    </row>
    <row r="113" spans="1:10" ht="15" thickBot="1" x14ac:dyDescent="0.4">
      <c r="A113" s="828"/>
      <c r="B113" s="853"/>
      <c r="C113" s="239">
        <v>50</v>
      </c>
      <c r="D113" s="229"/>
      <c r="E113" s="229"/>
      <c r="F113" s="232"/>
      <c r="G113" s="230" t="s">
        <v>142</v>
      </c>
      <c r="H113" s="233"/>
      <c r="I113" s="230"/>
      <c r="J113" s="378"/>
    </row>
    <row r="114" spans="1:10" ht="15" thickBot="1" x14ac:dyDescent="0.4">
      <c r="A114" s="828"/>
      <c r="B114" s="853"/>
      <c r="C114" s="229"/>
      <c r="D114" s="229"/>
      <c r="E114" s="229"/>
      <c r="F114" s="232"/>
      <c r="G114" s="230" t="s">
        <v>202</v>
      </c>
      <c r="H114" s="233"/>
      <c r="I114" s="230"/>
      <c r="J114" s="378"/>
    </row>
    <row r="115" spans="1:10" ht="15" thickBot="1" x14ac:dyDescent="0.4">
      <c r="A115" s="828"/>
      <c r="B115" s="853"/>
      <c r="C115" s="230">
        <v>100.6</v>
      </c>
      <c r="D115" s="239">
        <v>360</v>
      </c>
      <c r="E115" s="239">
        <v>39.6</v>
      </c>
      <c r="F115" s="232"/>
      <c r="G115" s="230" t="s">
        <v>140</v>
      </c>
      <c r="H115" s="233"/>
      <c r="I115" s="230"/>
      <c r="J115" s="378"/>
    </row>
    <row r="116" spans="1:10" ht="19.899999999999999" customHeight="1" thickBot="1" x14ac:dyDescent="0.4">
      <c r="A116" s="828"/>
      <c r="B116" s="853"/>
      <c r="C116" s="229"/>
      <c r="D116" s="229"/>
      <c r="E116" s="229"/>
      <c r="F116" s="232"/>
      <c r="G116" s="230" t="s">
        <v>203</v>
      </c>
      <c r="H116" s="233"/>
      <c r="I116" s="230"/>
      <c r="J116" s="378"/>
    </row>
    <row r="117" spans="1:10" ht="15" thickBot="1" x14ac:dyDescent="0.4">
      <c r="A117" s="829"/>
      <c r="B117" s="854"/>
      <c r="C117" s="235">
        <f>C112+C113+C114+C115+C116</f>
        <v>150.6</v>
      </c>
      <c r="D117" s="244">
        <f t="shared" ref="D117" si="27">D112+D113+D114+D115+D116</f>
        <v>360</v>
      </c>
      <c r="E117" s="235">
        <f>E112+E113+E114+E115+E116</f>
        <v>39.6</v>
      </c>
      <c r="F117" s="236"/>
      <c r="G117" s="235" t="s">
        <v>144</v>
      </c>
      <c r="H117" s="237"/>
      <c r="I117" s="238"/>
      <c r="J117" s="378"/>
    </row>
    <row r="118" spans="1:10" ht="15" customHeight="1" thickBot="1" x14ac:dyDescent="0.4">
      <c r="A118" s="828"/>
      <c r="B118" s="852" t="s">
        <v>1454</v>
      </c>
      <c r="C118" s="229"/>
      <c r="D118" s="229"/>
      <c r="E118" s="229"/>
      <c r="F118" s="73"/>
      <c r="G118" s="230" t="s">
        <v>139</v>
      </c>
      <c r="H118" s="231">
        <v>288724610</v>
      </c>
      <c r="I118" s="230">
        <v>0</v>
      </c>
      <c r="J118" s="378"/>
    </row>
    <row r="119" spans="1:10" ht="15" thickBot="1" x14ac:dyDescent="0.4">
      <c r="A119" s="828"/>
      <c r="B119" s="853"/>
      <c r="C119" s="230"/>
      <c r="D119" s="229"/>
      <c r="E119" s="229"/>
      <c r="F119" s="232"/>
      <c r="G119" s="230" t="s">
        <v>142</v>
      </c>
      <c r="H119" s="233"/>
      <c r="I119" s="230"/>
      <c r="J119" s="378"/>
    </row>
    <row r="120" spans="1:10" ht="15" thickBot="1" x14ac:dyDescent="0.4">
      <c r="A120" s="828"/>
      <c r="B120" s="853"/>
      <c r="C120" s="229"/>
      <c r="D120" s="229"/>
      <c r="E120" s="229"/>
      <c r="F120" s="232"/>
      <c r="G120" s="230" t="s">
        <v>202</v>
      </c>
      <c r="H120" s="233"/>
      <c r="I120" s="230"/>
      <c r="J120" s="378"/>
    </row>
    <row r="121" spans="1:10" ht="15" thickBot="1" x14ac:dyDescent="0.4">
      <c r="A121" s="828"/>
      <c r="B121" s="853"/>
      <c r="C121" s="230">
        <v>1156.2</v>
      </c>
      <c r="D121" s="239">
        <v>645</v>
      </c>
      <c r="E121" s="229"/>
      <c r="F121" s="232"/>
      <c r="G121" s="230" t="s">
        <v>140</v>
      </c>
      <c r="H121" s="233"/>
      <c r="I121" s="230"/>
      <c r="J121" s="378"/>
    </row>
    <row r="122" spans="1:10" ht="15" thickBot="1" x14ac:dyDescent="0.4">
      <c r="A122" s="828"/>
      <c r="B122" s="853"/>
      <c r="C122" s="229"/>
      <c r="D122" s="229"/>
      <c r="E122" s="229"/>
      <c r="F122" s="232"/>
      <c r="G122" s="230" t="s">
        <v>203</v>
      </c>
      <c r="H122" s="233"/>
      <c r="I122" s="230"/>
      <c r="J122" s="378"/>
    </row>
    <row r="123" spans="1:10" ht="15" thickBot="1" x14ac:dyDescent="0.4">
      <c r="A123" s="829"/>
      <c r="B123" s="854"/>
      <c r="C123" s="235">
        <f>C118+C119+C120+C121+C122</f>
        <v>1156.2</v>
      </c>
      <c r="D123" s="244">
        <f t="shared" ref="D123:E123" si="28">D118+D119+D120+D121+D122</f>
        <v>645</v>
      </c>
      <c r="E123" s="235">
        <f t="shared" si="28"/>
        <v>0</v>
      </c>
      <c r="F123" s="236"/>
      <c r="G123" s="235" t="s">
        <v>144</v>
      </c>
      <c r="H123" s="237"/>
      <c r="I123" s="238"/>
      <c r="J123" s="378"/>
    </row>
    <row r="124" spans="1:10" ht="15" customHeight="1" thickBot="1" x14ac:dyDescent="0.4">
      <c r="A124" s="828"/>
      <c r="B124" s="852" t="s">
        <v>1600</v>
      </c>
      <c r="C124" s="229"/>
      <c r="D124" s="229"/>
      <c r="E124" s="229"/>
      <c r="F124" s="73"/>
      <c r="G124" s="230" t="s">
        <v>139</v>
      </c>
      <c r="H124" s="231">
        <v>288724610</v>
      </c>
      <c r="I124" s="230">
        <v>0</v>
      </c>
      <c r="J124" s="378"/>
    </row>
    <row r="125" spans="1:10" ht="15" thickBot="1" x14ac:dyDescent="0.4">
      <c r="A125" s="828"/>
      <c r="B125" s="853"/>
      <c r="C125" s="239">
        <v>50</v>
      </c>
      <c r="D125" s="229"/>
      <c r="E125" s="229"/>
      <c r="F125" s="232"/>
      <c r="G125" s="230" t="s">
        <v>142</v>
      </c>
      <c r="H125" s="233"/>
      <c r="I125" s="230"/>
      <c r="J125" s="378"/>
    </row>
    <row r="126" spans="1:10" ht="15" thickBot="1" x14ac:dyDescent="0.4">
      <c r="A126" s="828"/>
      <c r="B126" s="853"/>
      <c r="C126" s="229"/>
      <c r="D126" s="229"/>
      <c r="E126" s="229"/>
      <c r="F126" s="232"/>
      <c r="G126" s="230" t="s">
        <v>202</v>
      </c>
      <c r="H126" s="233"/>
      <c r="I126" s="230"/>
      <c r="J126" s="378"/>
    </row>
    <row r="127" spans="1:10" ht="15" thickBot="1" x14ac:dyDescent="0.4">
      <c r="A127" s="828"/>
      <c r="B127" s="853"/>
      <c r="C127" s="229"/>
      <c r="D127" s="229"/>
      <c r="E127" s="229"/>
      <c r="F127" s="232"/>
      <c r="G127" s="230" t="s">
        <v>140</v>
      </c>
      <c r="H127" s="233"/>
      <c r="I127" s="230"/>
      <c r="J127" s="378"/>
    </row>
    <row r="128" spans="1:10" ht="15" thickBot="1" x14ac:dyDescent="0.4">
      <c r="A128" s="828"/>
      <c r="B128" s="853"/>
      <c r="C128" s="229"/>
      <c r="D128" s="229"/>
      <c r="E128" s="229"/>
      <c r="F128" s="232"/>
      <c r="G128" s="230" t="s">
        <v>203</v>
      </c>
      <c r="H128" s="233"/>
      <c r="I128" s="230"/>
      <c r="J128" s="378"/>
    </row>
    <row r="129" spans="1:10" ht="15" thickBot="1" x14ac:dyDescent="0.4">
      <c r="A129" s="829"/>
      <c r="B129" s="854"/>
      <c r="C129" s="244">
        <f>C124+C125+C126+C127+C128</f>
        <v>50</v>
      </c>
      <c r="D129" s="244">
        <f t="shared" ref="D129:E129" si="29">D124+D125+D126+D127+D128</f>
        <v>0</v>
      </c>
      <c r="E129" s="244">
        <f t="shared" si="29"/>
        <v>0</v>
      </c>
      <c r="F129" s="236"/>
      <c r="G129" s="235" t="s">
        <v>144</v>
      </c>
      <c r="H129" s="237"/>
      <c r="I129" s="238"/>
      <c r="J129" s="378"/>
    </row>
    <row r="130" spans="1:10" ht="15" customHeight="1" thickBot="1" x14ac:dyDescent="0.4">
      <c r="A130" s="828" t="s">
        <v>222</v>
      </c>
      <c r="B130" s="869" t="s">
        <v>224</v>
      </c>
      <c r="C130" s="228">
        <f>C137+C143+C150+C156</f>
        <v>0</v>
      </c>
      <c r="D130" s="228">
        <f t="shared" ref="D130:E134" si="30">D137+D143+D150+D156</f>
        <v>0</v>
      </c>
      <c r="E130" s="228">
        <f t="shared" si="30"/>
        <v>0</v>
      </c>
      <c r="F130" s="73" t="s">
        <v>223</v>
      </c>
      <c r="G130" s="230" t="s">
        <v>139</v>
      </c>
      <c r="H130" s="231">
        <v>288724610</v>
      </c>
      <c r="I130" s="230">
        <v>0</v>
      </c>
    </row>
    <row r="131" spans="1:10" ht="15" thickBot="1" x14ac:dyDescent="0.4">
      <c r="A131" s="828"/>
      <c r="B131" s="870"/>
      <c r="C131" s="228">
        <f>C138+C144+C151+C157</f>
        <v>2755</v>
      </c>
      <c r="D131" s="228">
        <f t="shared" si="30"/>
        <v>3872.1</v>
      </c>
      <c r="E131" s="228">
        <f t="shared" si="30"/>
        <v>0</v>
      </c>
      <c r="F131" s="232"/>
      <c r="G131" s="230" t="s">
        <v>142</v>
      </c>
      <c r="H131" s="233"/>
      <c r="I131" s="230"/>
    </row>
    <row r="132" spans="1:10" ht="15" thickBot="1" x14ac:dyDescent="0.4">
      <c r="A132" s="828"/>
      <c r="B132" s="870"/>
      <c r="C132" s="228">
        <f>C139+C145+C152+C158</f>
        <v>6000</v>
      </c>
      <c r="D132" s="228">
        <f t="shared" si="30"/>
        <v>0</v>
      </c>
      <c r="E132" s="228">
        <f t="shared" si="30"/>
        <v>0</v>
      </c>
      <c r="F132" s="232"/>
      <c r="G132" s="230" t="s">
        <v>202</v>
      </c>
      <c r="H132" s="233"/>
      <c r="I132" s="230"/>
    </row>
    <row r="133" spans="1:10" ht="15" thickBot="1" x14ac:dyDescent="0.4">
      <c r="A133" s="828"/>
      <c r="B133" s="870"/>
      <c r="C133" s="228">
        <f>C140+C146+C153+C159</f>
        <v>130</v>
      </c>
      <c r="D133" s="228">
        <f t="shared" si="30"/>
        <v>342.7</v>
      </c>
      <c r="E133" s="228">
        <f t="shared" si="30"/>
        <v>8</v>
      </c>
      <c r="F133" s="232"/>
      <c r="G133" s="230" t="s">
        <v>140</v>
      </c>
      <c r="H133" s="233"/>
      <c r="I133" s="230"/>
    </row>
    <row r="134" spans="1:10" ht="15" thickBot="1" x14ac:dyDescent="0.4">
      <c r="A134" s="828"/>
      <c r="B134" s="870"/>
      <c r="C134" s="228">
        <f>C141+C147+C154+C160</f>
        <v>2316</v>
      </c>
      <c r="D134" s="228">
        <f t="shared" si="30"/>
        <v>0</v>
      </c>
      <c r="E134" s="228">
        <f t="shared" si="30"/>
        <v>0</v>
      </c>
      <c r="F134" s="232"/>
      <c r="G134" s="230" t="s">
        <v>203</v>
      </c>
      <c r="H134" s="233"/>
      <c r="I134" s="230"/>
    </row>
    <row r="135" spans="1:10" ht="15" thickBot="1" x14ac:dyDescent="0.4">
      <c r="A135" s="828"/>
      <c r="B135" s="870"/>
      <c r="C135" s="228">
        <f>C148*1</f>
        <v>280</v>
      </c>
      <c r="D135" s="228">
        <f t="shared" ref="D135:E135" si="31">D148*1</f>
        <v>0</v>
      </c>
      <c r="E135" s="228">
        <f t="shared" si="31"/>
        <v>0</v>
      </c>
      <c r="F135" s="232"/>
      <c r="G135" s="230" t="s">
        <v>1206</v>
      </c>
      <c r="H135" s="233"/>
      <c r="I135" s="230"/>
    </row>
    <row r="136" spans="1:10" ht="15" thickBot="1" x14ac:dyDescent="0.4">
      <c r="A136" s="829"/>
      <c r="B136" s="871"/>
      <c r="C136" s="244">
        <f>SUM(C130:C135)</f>
        <v>11481</v>
      </c>
      <c r="D136" s="244">
        <f t="shared" ref="D136:E136" si="32">SUM(D130:D135)</f>
        <v>4214.8</v>
      </c>
      <c r="E136" s="244">
        <f t="shared" si="32"/>
        <v>8</v>
      </c>
      <c r="F136" s="236"/>
      <c r="G136" s="235" t="s">
        <v>144</v>
      </c>
      <c r="H136" s="237"/>
      <c r="I136" s="238"/>
    </row>
    <row r="137" spans="1:10" ht="15" customHeight="1" thickBot="1" x14ac:dyDescent="0.4">
      <c r="A137" s="835"/>
      <c r="B137" s="852" t="s">
        <v>649</v>
      </c>
      <c r="C137" s="230"/>
      <c r="D137" s="230"/>
      <c r="E137" s="230"/>
      <c r="F137" s="232"/>
      <c r="G137" s="230" t="s">
        <v>139</v>
      </c>
      <c r="H137" s="231">
        <v>288724610</v>
      </c>
      <c r="I137" s="230">
        <v>0</v>
      </c>
      <c r="J137" s="379"/>
    </row>
    <row r="138" spans="1:10" ht="15" customHeight="1" thickBot="1" x14ac:dyDescent="0.4">
      <c r="A138" s="828"/>
      <c r="B138" s="853"/>
      <c r="C138" s="230"/>
      <c r="D138" s="239">
        <v>3870</v>
      </c>
      <c r="E138" s="230"/>
      <c r="F138" s="232"/>
      <c r="G138" s="230" t="s">
        <v>142</v>
      </c>
      <c r="H138" s="233"/>
      <c r="I138" s="230"/>
      <c r="J138" s="454"/>
    </row>
    <row r="139" spans="1:10" ht="15" thickBot="1" x14ac:dyDescent="0.4">
      <c r="A139" s="828"/>
      <c r="B139" s="853"/>
      <c r="C139" s="239">
        <v>6000</v>
      </c>
      <c r="D139" s="230"/>
      <c r="E139" s="230"/>
      <c r="F139" s="232"/>
      <c r="G139" s="230" t="s">
        <v>202</v>
      </c>
      <c r="H139" s="233"/>
      <c r="I139" s="230"/>
    </row>
    <row r="140" spans="1:10" ht="15" thickBot="1" x14ac:dyDescent="0.4">
      <c r="A140" s="828"/>
      <c r="B140" s="853"/>
      <c r="C140" s="230"/>
      <c r="D140" s="230"/>
      <c r="E140" s="230"/>
      <c r="F140" s="232"/>
      <c r="G140" s="230" t="s">
        <v>140</v>
      </c>
      <c r="H140" s="233"/>
      <c r="I140" s="230"/>
    </row>
    <row r="141" spans="1:10" ht="15" thickBot="1" x14ac:dyDescent="0.4">
      <c r="A141" s="828"/>
      <c r="B141" s="853"/>
      <c r="C141" s="239">
        <v>2146</v>
      </c>
      <c r="D141" s="239"/>
      <c r="E141" s="230"/>
      <c r="F141" s="232"/>
      <c r="G141" s="230" t="s">
        <v>203</v>
      </c>
      <c r="H141" s="233"/>
      <c r="I141" s="230"/>
    </row>
    <row r="142" spans="1:10" ht="15" thickBot="1" x14ac:dyDescent="0.4">
      <c r="A142" s="829"/>
      <c r="B142" s="854"/>
      <c r="C142" s="244">
        <f>SUM(C137:C141)</f>
        <v>8146</v>
      </c>
      <c r="D142" s="244">
        <f t="shared" ref="D142:E142" si="33">SUM(D137:D141)</f>
        <v>3870</v>
      </c>
      <c r="E142" s="235">
        <f t="shared" si="33"/>
        <v>0</v>
      </c>
      <c r="F142" s="236"/>
      <c r="G142" s="235" t="s">
        <v>144</v>
      </c>
      <c r="H142" s="237"/>
      <c r="I142" s="455"/>
    </row>
    <row r="143" spans="1:10" ht="15" customHeight="1" thickBot="1" x14ac:dyDescent="0.4">
      <c r="A143" s="835"/>
      <c r="B143" s="852" t="s">
        <v>1312</v>
      </c>
      <c r="C143" s="176"/>
      <c r="D143" s="350"/>
      <c r="E143" s="176"/>
      <c r="F143" s="354"/>
      <c r="G143" s="176" t="s">
        <v>139</v>
      </c>
      <c r="H143" s="352">
        <v>288724610</v>
      </c>
      <c r="I143" s="176">
        <v>0</v>
      </c>
    </row>
    <row r="144" spans="1:10" ht="15" customHeight="1" thickBot="1" x14ac:dyDescent="0.4">
      <c r="A144" s="828"/>
      <c r="B144" s="853"/>
      <c r="C144" s="239">
        <v>2200</v>
      </c>
      <c r="D144" s="230"/>
      <c r="E144" s="230"/>
      <c r="F144" s="232"/>
      <c r="G144" s="230" t="s">
        <v>142</v>
      </c>
      <c r="H144" s="233"/>
      <c r="I144" s="230"/>
    </row>
    <row r="145" spans="1:9" ht="15" thickBot="1" x14ac:dyDescent="0.4">
      <c r="A145" s="828"/>
      <c r="B145" s="853"/>
      <c r="C145" s="230"/>
      <c r="D145" s="230"/>
      <c r="E145" s="230"/>
      <c r="F145" s="232"/>
      <c r="G145" s="230" t="s">
        <v>202</v>
      </c>
      <c r="H145" s="233"/>
      <c r="I145" s="230"/>
    </row>
    <row r="146" spans="1:9" ht="15" thickBot="1" x14ac:dyDescent="0.4">
      <c r="A146" s="828"/>
      <c r="B146" s="853"/>
      <c r="C146" s="230"/>
      <c r="D146" s="230"/>
      <c r="E146" s="230"/>
      <c r="F146" s="232"/>
      <c r="G146" s="230" t="s">
        <v>140</v>
      </c>
      <c r="H146" s="233"/>
      <c r="I146" s="230"/>
    </row>
    <row r="147" spans="1:9" ht="15" thickBot="1" x14ac:dyDescent="0.4">
      <c r="A147" s="828"/>
      <c r="B147" s="853"/>
      <c r="C147" s="239">
        <v>170</v>
      </c>
      <c r="D147" s="230"/>
      <c r="E147" s="230"/>
      <c r="F147" s="232"/>
      <c r="G147" s="230" t="s">
        <v>203</v>
      </c>
      <c r="H147" s="233"/>
      <c r="I147" s="230"/>
    </row>
    <row r="148" spans="1:9" ht="15" thickBot="1" x14ac:dyDescent="0.4">
      <c r="A148" s="828"/>
      <c r="B148" s="853"/>
      <c r="C148" s="239">
        <v>280</v>
      </c>
      <c r="D148" s="230"/>
      <c r="E148" s="230"/>
      <c r="F148" s="232"/>
      <c r="G148" s="230" t="s">
        <v>1206</v>
      </c>
      <c r="H148" s="233"/>
      <c r="I148" s="230"/>
    </row>
    <row r="149" spans="1:9" ht="12" customHeight="1" thickBot="1" x14ac:dyDescent="0.4">
      <c r="A149" s="829"/>
      <c r="B149" s="854"/>
      <c r="C149" s="244">
        <f>SUM(C143:C148)</f>
        <v>2650</v>
      </c>
      <c r="D149" s="235">
        <f t="shared" ref="D149:E149" si="34">SUM(D143:D147)</f>
        <v>0</v>
      </c>
      <c r="E149" s="235">
        <f t="shared" si="34"/>
        <v>0</v>
      </c>
      <c r="F149" s="236"/>
      <c r="G149" s="235" t="s">
        <v>144</v>
      </c>
      <c r="H149" s="237"/>
      <c r="I149" s="238"/>
    </row>
    <row r="150" spans="1:9" ht="15" customHeight="1" thickBot="1" x14ac:dyDescent="0.4">
      <c r="A150" s="828"/>
      <c r="B150" s="853" t="s">
        <v>1313</v>
      </c>
      <c r="C150" s="230"/>
      <c r="D150" s="230"/>
      <c r="E150" s="230"/>
      <c r="F150" s="232"/>
      <c r="G150" s="230" t="s">
        <v>139</v>
      </c>
      <c r="H150" s="231">
        <v>288724610</v>
      </c>
      <c r="I150" s="230">
        <v>0</v>
      </c>
    </row>
    <row r="151" spans="1:9" ht="15" thickBot="1" x14ac:dyDescent="0.4">
      <c r="A151" s="828"/>
      <c r="B151" s="853"/>
      <c r="C151" s="239">
        <v>480</v>
      </c>
      <c r="D151" s="230">
        <v>2.1</v>
      </c>
      <c r="E151" s="230"/>
      <c r="F151" s="232"/>
      <c r="G151" s="230" t="s">
        <v>142</v>
      </c>
      <c r="H151" s="233"/>
      <c r="I151" s="230"/>
    </row>
    <row r="152" spans="1:9" ht="15" thickBot="1" x14ac:dyDescent="0.4">
      <c r="A152" s="828"/>
      <c r="B152" s="853"/>
      <c r="C152" s="230"/>
      <c r="D152" s="230"/>
      <c r="E152" s="230"/>
      <c r="F152" s="232"/>
      <c r="G152" s="230" t="s">
        <v>202</v>
      </c>
      <c r="H152" s="233"/>
      <c r="I152" s="230"/>
    </row>
    <row r="153" spans="1:9" ht="15" thickBot="1" x14ac:dyDescent="0.4">
      <c r="A153" s="828"/>
      <c r="B153" s="853"/>
      <c r="C153" s="239">
        <v>5</v>
      </c>
      <c r="D153" s="230">
        <v>342.7</v>
      </c>
      <c r="E153" s="239">
        <v>8</v>
      </c>
      <c r="F153" s="232"/>
      <c r="G153" s="230" t="s">
        <v>140</v>
      </c>
      <c r="H153" s="233"/>
      <c r="I153" s="230"/>
    </row>
    <row r="154" spans="1:9" ht="15" thickBot="1" x14ac:dyDescent="0.4">
      <c r="A154" s="828"/>
      <c r="B154" s="853"/>
      <c r="C154" s="230"/>
      <c r="D154" s="230"/>
      <c r="E154" s="230"/>
      <c r="F154" s="232"/>
      <c r="G154" s="230" t="s">
        <v>203</v>
      </c>
      <c r="H154" s="233"/>
      <c r="I154" s="230"/>
    </row>
    <row r="155" spans="1:9" ht="15" thickBot="1" x14ac:dyDescent="0.4">
      <c r="A155" s="829"/>
      <c r="B155" s="854"/>
      <c r="C155" s="244">
        <f>SUM(C150:C154)</f>
        <v>485</v>
      </c>
      <c r="D155" s="235">
        <f t="shared" ref="D155:E155" si="35">SUM(D150:D154)</f>
        <v>344.8</v>
      </c>
      <c r="E155" s="648">
        <f t="shared" si="35"/>
        <v>8</v>
      </c>
      <c r="F155" s="236"/>
      <c r="G155" s="235" t="s">
        <v>144</v>
      </c>
      <c r="H155" s="237"/>
      <c r="I155" s="238"/>
    </row>
    <row r="156" spans="1:9" ht="15" customHeight="1" thickBot="1" x14ac:dyDescent="0.4">
      <c r="A156" s="828"/>
      <c r="B156" s="853" t="s">
        <v>1314</v>
      </c>
      <c r="C156" s="230"/>
      <c r="D156" s="239"/>
      <c r="E156" s="230"/>
      <c r="F156" s="73"/>
      <c r="G156" s="230" t="s">
        <v>139</v>
      </c>
      <c r="H156" s="231">
        <v>288724610</v>
      </c>
      <c r="I156" s="230"/>
    </row>
    <row r="157" spans="1:9" ht="15" thickBot="1" x14ac:dyDescent="0.4">
      <c r="A157" s="828"/>
      <c r="B157" s="853"/>
      <c r="C157" s="239">
        <v>75</v>
      </c>
      <c r="D157" s="230"/>
      <c r="E157" s="230"/>
      <c r="F157" s="232"/>
      <c r="G157" s="230" t="s">
        <v>142</v>
      </c>
      <c r="H157" s="233"/>
      <c r="I157" s="230"/>
    </row>
    <row r="158" spans="1:9" ht="15" thickBot="1" x14ac:dyDescent="0.4">
      <c r="A158" s="828"/>
      <c r="B158" s="853"/>
      <c r="C158" s="230"/>
      <c r="D158" s="230"/>
      <c r="E158" s="230"/>
      <c r="F158" s="232"/>
      <c r="G158" s="230" t="s">
        <v>202</v>
      </c>
      <c r="H158" s="233"/>
      <c r="I158" s="230"/>
    </row>
    <row r="159" spans="1:9" ht="15" thickBot="1" x14ac:dyDescent="0.4">
      <c r="A159" s="828"/>
      <c r="B159" s="853"/>
      <c r="C159" s="239">
        <v>125</v>
      </c>
      <c r="D159" s="230"/>
      <c r="E159" s="230"/>
      <c r="F159" s="232"/>
      <c r="G159" s="230" t="s">
        <v>140</v>
      </c>
      <c r="H159" s="233"/>
      <c r="I159" s="230"/>
    </row>
    <row r="160" spans="1:9" ht="15" thickBot="1" x14ac:dyDescent="0.4">
      <c r="A160" s="828"/>
      <c r="B160" s="853"/>
      <c r="C160" s="230"/>
      <c r="D160" s="230"/>
      <c r="E160" s="230"/>
      <c r="F160" s="232"/>
      <c r="G160" s="230" t="s">
        <v>203</v>
      </c>
      <c r="H160" s="233"/>
      <c r="I160" s="230"/>
    </row>
    <row r="161" spans="1:10" ht="15" thickBot="1" x14ac:dyDescent="0.4">
      <c r="A161" s="829"/>
      <c r="B161" s="854"/>
      <c r="C161" s="244">
        <f>SUM(C156:C160)</f>
        <v>200</v>
      </c>
      <c r="D161" s="244">
        <f t="shared" ref="D161:E161" si="36">SUM(D156:D160)</f>
        <v>0</v>
      </c>
      <c r="E161" s="244">
        <f t="shared" si="36"/>
        <v>0</v>
      </c>
      <c r="F161" s="236"/>
      <c r="G161" s="235" t="s">
        <v>144</v>
      </c>
      <c r="H161" s="237"/>
      <c r="I161" s="238"/>
    </row>
    <row r="162" spans="1:10" ht="16.899999999999999" customHeight="1" thickBot="1" x14ac:dyDescent="0.4">
      <c r="A162" s="234"/>
      <c r="B162" s="241" t="s">
        <v>225</v>
      </c>
      <c r="C162" s="242"/>
      <c r="D162" s="242"/>
      <c r="E162" s="242"/>
      <c r="F162" s="242"/>
      <c r="G162" s="229"/>
      <c r="H162" s="231"/>
      <c r="I162" s="231"/>
    </row>
    <row r="163" spans="1:10" ht="26.5" thickBot="1" x14ac:dyDescent="0.4">
      <c r="A163" s="220" t="s">
        <v>226</v>
      </c>
      <c r="B163" s="221" t="s">
        <v>230</v>
      </c>
      <c r="C163" s="222"/>
      <c r="D163" s="222"/>
      <c r="E163" s="222"/>
      <c r="F163" s="223" t="s">
        <v>229</v>
      </c>
      <c r="G163" s="221"/>
      <c r="H163" s="222"/>
      <c r="I163" s="222"/>
    </row>
    <row r="164" spans="1:10" ht="26.5" thickBot="1" x14ac:dyDescent="0.4">
      <c r="A164" s="224" t="s">
        <v>227</v>
      </c>
      <c r="B164" s="225" t="s">
        <v>232</v>
      </c>
      <c r="C164" s="226"/>
      <c r="D164" s="226"/>
      <c r="E164" s="226"/>
      <c r="F164" s="227" t="s">
        <v>231</v>
      </c>
      <c r="G164" s="225"/>
      <c r="H164" s="226"/>
      <c r="I164" s="226"/>
    </row>
    <row r="165" spans="1:10" ht="15" customHeight="1" thickBot="1" x14ac:dyDescent="0.4">
      <c r="A165" s="828" t="s">
        <v>228</v>
      </c>
      <c r="B165" s="846" t="s">
        <v>234</v>
      </c>
      <c r="C165" s="228">
        <f t="shared" ref="C165:E170" si="37">C172*1</f>
        <v>0</v>
      </c>
      <c r="D165" s="228">
        <f t="shared" si="37"/>
        <v>0</v>
      </c>
      <c r="E165" s="228">
        <f t="shared" si="37"/>
        <v>0</v>
      </c>
      <c r="F165" s="73" t="s">
        <v>233</v>
      </c>
      <c r="G165" s="230" t="s">
        <v>139</v>
      </c>
      <c r="H165" s="231">
        <v>288724610</v>
      </c>
      <c r="I165" s="230">
        <v>0</v>
      </c>
    </row>
    <row r="166" spans="1:10" ht="15" thickBot="1" x14ac:dyDescent="0.4">
      <c r="A166" s="828"/>
      <c r="B166" s="847"/>
      <c r="C166" s="228">
        <f t="shared" si="37"/>
        <v>242.2</v>
      </c>
      <c r="D166" s="228">
        <f t="shared" si="37"/>
        <v>0</v>
      </c>
      <c r="E166" s="228">
        <f t="shared" si="37"/>
        <v>0</v>
      </c>
      <c r="F166" s="232"/>
      <c r="G166" s="230" t="s">
        <v>142</v>
      </c>
      <c r="H166" s="233"/>
      <c r="I166" s="230"/>
    </row>
    <row r="167" spans="1:10" ht="15" thickBot="1" x14ac:dyDescent="0.4">
      <c r="A167" s="828"/>
      <c r="B167" s="847"/>
      <c r="C167" s="228">
        <f t="shared" si="37"/>
        <v>0</v>
      </c>
      <c r="D167" s="228">
        <f t="shared" si="37"/>
        <v>0</v>
      </c>
      <c r="E167" s="228">
        <f t="shared" si="37"/>
        <v>0</v>
      </c>
      <c r="F167" s="232"/>
      <c r="G167" s="230" t="s">
        <v>202</v>
      </c>
      <c r="H167" s="233"/>
      <c r="I167" s="230"/>
    </row>
    <row r="168" spans="1:10" ht="15" thickBot="1" x14ac:dyDescent="0.4">
      <c r="A168" s="828"/>
      <c r="B168" s="847"/>
      <c r="C168" s="228">
        <f t="shared" si="37"/>
        <v>0</v>
      </c>
      <c r="D168" s="228">
        <f t="shared" si="37"/>
        <v>0</v>
      </c>
      <c r="E168" s="228">
        <f t="shared" si="37"/>
        <v>0</v>
      </c>
      <c r="F168" s="232"/>
      <c r="G168" s="230" t="s">
        <v>140</v>
      </c>
      <c r="H168" s="233"/>
      <c r="I168" s="230"/>
    </row>
    <row r="169" spans="1:10" ht="15" thickBot="1" x14ac:dyDescent="0.4">
      <c r="A169" s="828"/>
      <c r="B169" s="847"/>
      <c r="C169" s="228">
        <f t="shared" si="37"/>
        <v>0</v>
      </c>
      <c r="D169" s="228">
        <f t="shared" si="37"/>
        <v>0</v>
      </c>
      <c r="E169" s="228">
        <f t="shared" si="37"/>
        <v>0</v>
      </c>
      <c r="F169" s="232"/>
      <c r="G169" s="230" t="s">
        <v>203</v>
      </c>
      <c r="H169" s="233"/>
      <c r="I169" s="230"/>
    </row>
    <row r="170" spans="1:10" ht="15" thickBot="1" x14ac:dyDescent="0.4">
      <c r="A170" s="828"/>
      <c r="B170" s="847"/>
      <c r="C170" s="228">
        <f>C177*1</f>
        <v>0</v>
      </c>
      <c r="D170" s="228">
        <f t="shared" si="37"/>
        <v>0</v>
      </c>
      <c r="E170" s="228">
        <f t="shared" si="37"/>
        <v>0</v>
      </c>
      <c r="F170" s="232"/>
      <c r="G170" s="230" t="s">
        <v>1504</v>
      </c>
      <c r="H170" s="233"/>
      <c r="I170" s="230"/>
    </row>
    <row r="171" spans="1:10" ht="15" thickBot="1" x14ac:dyDescent="0.4">
      <c r="A171" s="829"/>
      <c r="B171" s="848"/>
      <c r="C171" s="244">
        <f>SUM(C165:C170)</f>
        <v>242.2</v>
      </c>
      <c r="D171" s="244">
        <f t="shared" ref="D171:E171" si="38">SUM(D165:D170)</f>
        <v>0</v>
      </c>
      <c r="E171" s="244">
        <f t="shared" si="38"/>
        <v>0</v>
      </c>
      <c r="F171" s="236"/>
      <c r="G171" s="235" t="s">
        <v>144</v>
      </c>
      <c r="H171" s="237"/>
      <c r="I171" s="238"/>
    </row>
    <row r="172" spans="1:10" ht="15" customHeight="1" thickBot="1" x14ac:dyDescent="0.4">
      <c r="A172" s="828"/>
      <c r="B172" s="852" t="s">
        <v>1315</v>
      </c>
      <c r="C172" s="239"/>
      <c r="D172" s="230"/>
      <c r="E172" s="230"/>
      <c r="F172" s="73"/>
      <c r="G172" s="230" t="s">
        <v>139</v>
      </c>
      <c r="H172" s="231">
        <v>248209780</v>
      </c>
      <c r="I172" s="230"/>
    </row>
    <row r="173" spans="1:10" ht="15" thickBot="1" x14ac:dyDescent="0.4">
      <c r="A173" s="828"/>
      <c r="B173" s="853"/>
      <c r="C173" s="230">
        <v>242.2</v>
      </c>
      <c r="D173" s="230"/>
      <c r="E173" s="230"/>
      <c r="F173" s="232"/>
      <c r="G173" s="230" t="s">
        <v>142</v>
      </c>
      <c r="H173" s="233"/>
      <c r="I173" s="230"/>
      <c r="J173" s="378"/>
    </row>
    <row r="174" spans="1:10" ht="15" thickBot="1" x14ac:dyDescent="0.4">
      <c r="A174" s="828"/>
      <c r="B174" s="853"/>
      <c r="C174" s="230"/>
      <c r="D174" s="230"/>
      <c r="E174" s="230"/>
      <c r="F174" s="232"/>
      <c r="G174" s="230" t="s">
        <v>202</v>
      </c>
      <c r="H174" s="233"/>
      <c r="I174" s="230"/>
    </row>
    <row r="175" spans="1:10" ht="15" thickBot="1" x14ac:dyDescent="0.4">
      <c r="A175" s="828"/>
      <c r="B175" s="853"/>
      <c r="C175" s="239">
        <v>0</v>
      </c>
      <c r="D175" s="230"/>
      <c r="E175" s="230"/>
      <c r="F175" s="232"/>
      <c r="G175" s="230" t="s">
        <v>140</v>
      </c>
      <c r="H175" s="233"/>
      <c r="I175" s="230"/>
    </row>
    <row r="176" spans="1:10" ht="15" thickBot="1" x14ac:dyDescent="0.4">
      <c r="A176" s="828"/>
      <c r="B176" s="853"/>
      <c r="C176" s="230"/>
      <c r="D176" s="230"/>
      <c r="E176" s="230"/>
      <c r="F176" s="232"/>
      <c r="G176" s="230" t="s">
        <v>203</v>
      </c>
      <c r="H176" s="233"/>
      <c r="I176" s="230"/>
    </row>
    <row r="177" spans="1:10" ht="15" thickBot="1" x14ac:dyDescent="0.4">
      <c r="A177" s="828"/>
      <c r="B177" s="853"/>
      <c r="C177" s="446"/>
      <c r="D177" s="230"/>
      <c r="E177" s="230"/>
      <c r="F177" s="232"/>
      <c r="G177" s="230" t="s">
        <v>1504</v>
      </c>
      <c r="H177" s="233"/>
      <c r="I177" s="230"/>
    </row>
    <row r="178" spans="1:10" ht="15" thickBot="1" x14ac:dyDescent="0.4">
      <c r="A178" s="829"/>
      <c r="B178" s="854"/>
      <c r="C178" s="244">
        <f>SUM(C172:C177)</f>
        <v>242.2</v>
      </c>
      <c r="D178" s="244">
        <f t="shared" ref="D178:E178" si="39">SUM(D172:D177)</f>
        <v>0</v>
      </c>
      <c r="E178" s="244">
        <f t="shared" si="39"/>
        <v>0</v>
      </c>
      <c r="F178" s="236"/>
      <c r="G178" s="235" t="s">
        <v>144</v>
      </c>
      <c r="H178" s="237"/>
      <c r="I178" s="238"/>
    </row>
    <row r="179" spans="1:10" ht="15" customHeight="1" thickBot="1" x14ac:dyDescent="0.4">
      <c r="A179" s="835" t="s">
        <v>235</v>
      </c>
      <c r="B179" s="861" t="s">
        <v>237</v>
      </c>
      <c r="C179" s="360">
        <f>C186+C192+C199+C205+C211+C217+C223+C229</f>
        <v>0</v>
      </c>
      <c r="D179" s="360">
        <f t="shared" ref="D179:E179" si="40">D186+D192+D199+D205+D211+D217+D223+D229</f>
        <v>0</v>
      </c>
      <c r="E179" s="360">
        <f t="shared" si="40"/>
        <v>0</v>
      </c>
      <c r="F179" s="351" t="s">
        <v>236</v>
      </c>
      <c r="G179" s="176" t="s">
        <v>139</v>
      </c>
      <c r="H179" s="352">
        <v>288724610</v>
      </c>
      <c r="I179" s="176">
        <v>0</v>
      </c>
    </row>
    <row r="180" spans="1:10" ht="15" thickBot="1" x14ac:dyDescent="0.4">
      <c r="A180" s="828"/>
      <c r="B180" s="862"/>
      <c r="C180" s="360">
        <f t="shared" ref="C180:E183" si="41">C187+C193+C200+C206+C212+C218+C224+C230</f>
        <v>1025</v>
      </c>
      <c r="D180" s="360">
        <f t="shared" si="41"/>
        <v>193.3</v>
      </c>
      <c r="E180" s="360">
        <f t="shared" si="41"/>
        <v>88.2</v>
      </c>
      <c r="F180" s="232"/>
      <c r="G180" s="230" t="s">
        <v>142</v>
      </c>
      <c r="H180" s="233"/>
      <c r="I180" s="230"/>
    </row>
    <row r="181" spans="1:10" ht="15" thickBot="1" x14ac:dyDescent="0.4">
      <c r="A181" s="828"/>
      <c r="B181" s="862"/>
      <c r="C181" s="360">
        <f t="shared" si="41"/>
        <v>0</v>
      </c>
      <c r="D181" s="360">
        <f t="shared" si="41"/>
        <v>0</v>
      </c>
      <c r="E181" s="360">
        <f t="shared" si="41"/>
        <v>0</v>
      </c>
      <c r="F181" s="232"/>
      <c r="G181" s="230" t="s">
        <v>202</v>
      </c>
      <c r="H181" s="233"/>
      <c r="I181" s="230"/>
    </row>
    <row r="182" spans="1:10" ht="15" thickBot="1" x14ac:dyDescent="0.4">
      <c r="A182" s="828"/>
      <c r="B182" s="862"/>
      <c r="C182" s="360">
        <f t="shared" si="41"/>
        <v>1557.8999999999999</v>
      </c>
      <c r="D182" s="360">
        <f t="shared" si="41"/>
        <v>3325.2</v>
      </c>
      <c r="E182" s="360">
        <f t="shared" si="41"/>
        <v>3111.6</v>
      </c>
      <c r="F182" s="232"/>
      <c r="G182" s="230" t="s">
        <v>140</v>
      </c>
      <c r="H182" s="233"/>
      <c r="I182" s="230"/>
    </row>
    <row r="183" spans="1:10" ht="15" thickBot="1" x14ac:dyDescent="0.4">
      <c r="A183" s="828"/>
      <c r="B183" s="862"/>
      <c r="C183" s="360">
        <f>C190+C196+C203+C209+C215+C221+C227+C233</f>
        <v>0</v>
      </c>
      <c r="D183" s="360">
        <f t="shared" si="41"/>
        <v>0</v>
      </c>
      <c r="E183" s="360">
        <f t="shared" si="41"/>
        <v>0</v>
      </c>
      <c r="F183" s="232"/>
      <c r="G183" s="230" t="s">
        <v>203</v>
      </c>
      <c r="H183" s="233"/>
      <c r="I183" s="230"/>
    </row>
    <row r="184" spans="1:10" ht="15" thickBot="1" x14ac:dyDescent="0.4">
      <c r="A184" s="828"/>
      <c r="B184" s="862"/>
      <c r="C184" s="651">
        <f>C197*1</f>
        <v>0</v>
      </c>
      <c r="D184" s="651">
        <f t="shared" ref="D184:E184" si="42">D197*1</f>
        <v>0</v>
      </c>
      <c r="E184" s="651">
        <f t="shared" si="42"/>
        <v>0</v>
      </c>
      <c r="F184" s="232"/>
      <c r="G184" s="230" t="s">
        <v>1504</v>
      </c>
      <c r="H184" s="233"/>
      <c r="I184" s="230"/>
      <c r="J184" s="377"/>
    </row>
    <row r="185" spans="1:10" ht="15" customHeight="1" thickBot="1" x14ac:dyDescent="0.4">
      <c r="A185" s="829"/>
      <c r="B185" s="863"/>
      <c r="C185" s="642">
        <f>SUM(C179:C184)</f>
        <v>2582.8999999999996</v>
      </c>
      <c r="D185" s="642">
        <f t="shared" ref="D185:E185" si="43">SUM(D179:D184)</f>
        <v>3518.5</v>
      </c>
      <c r="E185" s="642">
        <f t="shared" si="43"/>
        <v>3199.7999999999997</v>
      </c>
      <c r="F185" s="236"/>
      <c r="G185" s="235" t="s">
        <v>144</v>
      </c>
      <c r="H185" s="237"/>
      <c r="I185" s="238"/>
    </row>
    <row r="186" spans="1:10" ht="15" customHeight="1" thickBot="1" x14ac:dyDescent="0.4">
      <c r="A186" s="828"/>
      <c r="B186" s="852" t="s">
        <v>1316</v>
      </c>
      <c r="C186" s="230"/>
      <c r="D186" s="230"/>
      <c r="E186" s="230"/>
      <c r="F186" s="73"/>
      <c r="G186" s="230" t="s">
        <v>139</v>
      </c>
      <c r="H186" s="231">
        <v>288724610</v>
      </c>
      <c r="I186" s="230"/>
    </row>
    <row r="187" spans="1:10" ht="15" thickBot="1" x14ac:dyDescent="0.4">
      <c r="A187" s="828"/>
      <c r="B187" s="853"/>
      <c r="C187" s="230"/>
      <c r="D187" s="230"/>
      <c r="E187" s="230"/>
      <c r="F187" s="232"/>
      <c r="G187" s="230" t="s">
        <v>142</v>
      </c>
      <c r="H187" s="233"/>
      <c r="I187" s="230"/>
    </row>
    <row r="188" spans="1:10" ht="15" thickBot="1" x14ac:dyDescent="0.4">
      <c r="A188" s="828"/>
      <c r="B188" s="853"/>
      <c r="C188" s="230"/>
      <c r="D188" s="230"/>
      <c r="E188" s="230"/>
      <c r="F188" s="232"/>
      <c r="G188" s="230" t="s">
        <v>202</v>
      </c>
      <c r="H188" s="233"/>
      <c r="I188" s="230"/>
    </row>
    <row r="189" spans="1:10" ht="15" thickBot="1" x14ac:dyDescent="0.4">
      <c r="A189" s="828"/>
      <c r="B189" s="853"/>
      <c r="C189" s="230">
        <v>4.3</v>
      </c>
      <c r="D189" s="230">
        <v>4.5</v>
      </c>
      <c r="E189" s="239">
        <v>5</v>
      </c>
      <c r="F189" s="232"/>
      <c r="G189" s="230" t="s">
        <v>140</v>
      </c>
      <c r="H189" s="233"/>
      <c r="I189" s="230"/>
      <c r="J189" s="377"/>
    </row>
    <row r="190" spans="1:10" ht="17.5" customHeight="1" thickBot="1" x14ac:dyDescent="0.4">
      <c r="A190" s="828"/>
      <c r="B190" s="853"/>
      <c r="C190" s="230"/>
      <c r="D190" s="230"/>
      <c r="E190" s="230"/>
      <c r="F190" s="232"/>
      <c r="G190" s="230" t="s">
        <v>203</v>
      </c>
      <c r="H190" s="233"/>
      <c r="I190" s="230"/>
    </row>
    <row r="191" spans="1:10" ht="15" thickBot="1" x14ac:dyDescent="0.4">
      <c r="A191" s="829"/>
      <c r="B191" s="854"/>
      <c r="C191" s="235">
        <f>SUM(C186:C190)</f>
        <v>4.3</v>
      </c>
      <c r="D191" s="235">
        <f>SUM(D186:D190)</f>
        <v>4.5</v>
      </c>
      <c r="E191" s="244">
        <f>SUM(E186:E190)</f>
        <v>5</v>
      </c>
      <c r="F191" s="236"/>
      <c r="G191" s="235" t="s">
        <v>144</v>
      </c>
      <c r="H191" s="237"/>
      <c r="I191" s="238"/>
    </row>
    <row r="192" spans="1:10" ht="24.65" customHeight="1" thickBot="1" x14ac:dyDescent="0.4">
      <c r="A192" s="828"/>
      <c r="B192" s="852" t="s">
        <v>1375</v>
      </c>
      <c r="C192" s="230"/>
      <c r="D192" s="230"/>
      <c r="E192" s="230"/>
      <c r="F192" s="73"/>
      <c r="G192" s="230" t="s">
        <v>139</v>
      </c>
      <c r="H192" s="231" t="s">
        <v>1392</v>
      </c>
      <c r="I192" s="230"/>
      <c r="J192" s="378"/>
    </row>
    <row r="193" spans="1:10" ht="15" thickBot="1" x14ac:dyDescent="0.4">
      <c r="A193" s="828"/>
      <c r="B193" s="853"/>
      <c r="C193" s="239">
        <v>105</v>
      </c>
      <c r="D193" s="239">
        <v>105</v>
      </c>
      <c r="E193" s="239">
        <v>88.2</v>
      </c>
      <c r="F193" s="232"/>
      <c r="G193" s="230" t="s">
        <v>142</v>
      </c>
      <c r="H193" s="233"/>
      <c r="I193" s="230"/>
      <c r="J193" s="379"/>
    </row>
    <row r="194" spans="1:10" ht="15" thickBot="1" x14ac:dyDescent="0.4">
      <c r="A194" s="828"/>
      <c r="B194" s="853"/>
      <c r="C194" s="230"/>
      <c r="D194" s="230"/>
      <c r="E194" s="230"/>
      <c r="F194" s="232"/>
      <c r="G194" s="230" t="s">
        <v>202</v>
      </c>
      <c r="H194" s="233"/>
      <c r="I194" s="230"/>
      <c r="J194" s="379"/>
    </row>
    <row r="195" spans="1:10" ht="15" thickBot="1" x14ac:dyDescent="0.4">
      <c r="A195" s="828"/>
      <c r="B195" s="853"/>
      <c r="C195" s="445">
        <v>167.3</v>
      </c>
      <c r="D195" s="230">
        <v>167.3</v>
      </c>
      <c r="E195" s="230">
        <v>141.80000000000001</v>
      </c>
      <c r="F195" s="232"/>
      <c r="G195" s="230" t="s">
        <v>140</v>
      </c>
      <c r="H195" s="231"/>
      <c r="I195" s="230"/>
      <c r="J195" s="456"/>
    </row>
    <row r="196" spans="1:10" ht="16.149999999999999" customHeight="1" thickBot="1" x14ac:dyDescent="0.4">
      <c r="A196" s="828"/>
      <c r="B196" s="853"/>
      <c r="C196" s="230"/>
      <c r="D196" s="230"/>
      <c r="E196" s="230"/>
      <c r="F196" s="232"/>
      <c r="G196" s="230" t="s">
        <v>203</v>
      </c>
      <c r="H196" s="233"/>
      <c r="I196" s="230"/>
      <c r="J196" s="378"/>
    </row>
    <row r="197" spans="1:10" ht="15" thickBot="1" x14ac:dyDescent="0.4">
      <c r="A197" s="828"/>
      <c r="B197" s="853"/>
      <c r="C197" s="446"/>
      <c r="D197" s="230"/>
      <c r="E197" s="230"/>
      <c r="F197" s="232"/>
      <c r="G197" s="230" t="s">
        <v>1504</v>
      </c>
      <c r="H197" s="233"/>
      <c r="I197" s="230"/>
      <c r="J197" s="378"/>
    </row>
    <row r="198" spans="1:10" ht="15" thickBot="1" x14ac:dyDescent="0.4">
      <c r="A198" s="829"/>
      <c r="B198" s="854"/>
      <c r="C198" s="235">
        <f>SUM(C192:C197)</f>
        <v>272.3</v>
      </c>
      <c r="D198" s="235">
        <f t="shared" ref="D198:E198" si="44">SUM(D192:D197)</f>
        <v>272.3</v>
      </c>
      <c r="E198" s="244">
        <f t="shared" si="44"/>
        <v>230</v>
      </c>
      <c r="F198" s="236"/>
      <c r="G198" s="235" t="s">
        <v>144</v>
      </c>
      <c r="H198" s="237"/>
      <c r="I198" s="238"/>
    </row>
    <row r="199" spans="1:10" ht="23.5" thickBot="1" x14ac:dyDescent="0.4">
      <c r="A199" s="835"/>
      <c r="B199" s="852" t="s">
        <v>1524</v>
      </c>
      <c r="C199" s="230"/>
      <c r="D199" s="230"/>
      <c r="E199" s="230"/>
      <c r="F199" s="232"/>
      <c r="G199" s="230" t="s">
        <v>139</v>
      </c>
      <c r="H199" s="231" t="s">
        <v>1455</v>
      </c>
      <c r="I199" s="230"/>
    </row>
    <row r="200" spans="1:10" ht="15" thickBot="1" x14ac:dyDescent="0.4">
      <c r="A200" s="828"/>
      <c r="B200" s="853"/>
      <c r="C200" s="239">
        <v>20</v>
      </c>
      <c r="D200" s="230">
        <v>18.3</v>
      </c>
      <c r="E200" s="230"/>
      <c r="F200" s="232"/>
      <c r="G200" s="230" t="s">
        <v>142</v>
      </c>
      <c r="H200" s="233"/>
      <c r="I200" s="230"/>
    </row>
    <row r="201" spans="1:10" ht="15" thickBot="1" x14ac:dyDescent="0.4">
      <c r="A201" s="828"/>
      <c r="B201" s="853"/>
      <c r="C201" s="230"/>
      <c r="D201" s="230"/>
      <c r="E201" s="230"/>
      <c r="F201" s="232"/>
      <c r="G201" s="230" t="s">
        <v>202</v>
      </c>
      <c r="H201" s="233"/>
      <c r="I201" s="230"/>
    </row>
    <row r="202" spans="1:10" ht="15.65" customHeight="1" thickBot="1" x14ac:dyDescent="0.4">
      <c r="A202" s="828"/>
      <c r="B202" s="853"/>
      <c r="C202" s="445">
        <v>248</v>
      </c>
      <c r="D202" s="445">
        <v>105</v>
      </c>
      <c r="E202" s="230"/>
      <c r="F202" s="73"/>
      <c r="G202" s="230" t="s">
        <v>140</v>
      </c>
      <c r="H202" s="233"/>
      <c r="I202" s="230"/>
      <c r="J202" s="377"/>
    </row>
    <row r="203" spans="1:10" ht="15" thickBot="1" x14ac:dyDescent="0.4">
      <c r="A203" s="828"/>
      <c r="B203" s="853"/>
      <c r="C203" s="230"/>
      <c r="D203" s="230"/>
      <c r="E203" s="230"/>
      <c r="F203" s="232"/>
      <c r="G203" s="230" t="s">
        <v>203</v>
      </c>
      <c r="H203" s="233"/>
      <c r="I203" s="230"/>
    </row>
    <row r="204" spans="1:10" ht="15" thickBot="1" x14ac:dyDescent="0.4">
      <c r="A204" s="829"/>
      <c r="B204" s="854"/>
      <c r="C204" s="244">
        <f>SUM(C199:C203)</f>
        <v>268</v>
      </c>
      <c r="D204" s="235">
        <f>SUM(D199:D203)</f>
        <v>123.3</v>
      </c>
      <c r="E204" s="238">
        <f>SUM(E199:E203)</f>
        <v>0</v>
      </c>
      <c r="F204" s="236"/>
      <c r="G204" s="235" t="s">
        <v>144</v>
      </c>
      <c r="H204" s="237"/>
      <c r="I204" s="238"/>
    </row>
    <row r="205" spans="1:10" ht="15" customHeight="1" thickBot="1" x14ac:dyDescent="0.4">
      <c r="A205" s="855"/>
      <c r="B205" s="852" t="s">
        <v>1601</v>
      </c>
      <c r="C205" s="446"/>
      <c r="D205" s="446"/>
      <c r="E205" s="446"/>
      <c r="F205" s="447"/>
      <c r="G205" s="446" t="s">
        <v>139</v>
      </c>
      <c r="H205" s="448">
        <v>288724610</v>
      </c>
      <c r="I205" s="446">
        <v>0</v>
      </c>
    </row>
    <row r="206" spans="1:10" ht="15" thickBot="1" x14ac:dyDescent="0.4">
      <c r="A206" s="856"/>
      <c r="B206" s="853"/>
      <c r="C206" s="446"/>
      <c r="D206" s="446"/>
      <c r="E206" s="446"/>
      <c r="F206" s="447"/>
      <c r="G206" s="446" t="s">
        <v>142</v>
      </c>
      <c r="H206" s="449"/>
      <c r="I206" s="446"/>
    </row>
    <row r="207" spans="1:10" ht="15" thickBot="1" x14ac:dyDescent="0.4">
      <c r="A207" s="856"/>
      <c r="B207" s="853"/>
      <c r="C207" s="446"/>
      <c r="D207" s="446"/>
      <c r="E207" s="446"/>
      <c r="F207" s="447"/>
      <c r="G207" s="446" t="s">
        <v>202</v>
      </c>
      <c r="H207" s="449"/>
      <c r="I207" s="446"/>
    </row>
    <row r="208" spans="1:10" ht="15" thickBot="1" x14ac:dyDescent="0.4">
      <c r="A208" s="856"/>
      <c r="B208" s="853"/>
      <c r="C208" s="445">
        <v>27</v>
      </c>
      <c r="D208" s="445">
        <v>27</v>
      </c>
      <c r="E208" s="445">
        <v>27</v>
      </c>
      <c r="F208" s="447"/>
      <c r="G208" s="446" t="s">
        <v>140</v>
      </c>
      <c r="H208" s="449"/>
      <c r="I208" s="446"/>
    </row>
    <row r="209" spans="1:9" ht="15" thickBot="1" x14ac:dyDescent="0.4">
      <c r="A209" s="856"/>
      <c r="B209" s="853"/>
      <c r="C209" s="446"/>
      <c r="D209" s="446"/>
      <c r="E209" s="446"/>
      <c r="F209" s="447"/>
      <c r="G209" s="446" t="s">
        <v>203</v>
      </c>
      <c r="H209" s="449"/>
      <c r="I209" s="446"/>
    </row>
    <row r="210" spans="1:9" ht="15" thickBot="1" x14ac:dyDescent="0.4">
      <c r="A210" s="857"/>
      <c r="B210" s="854"/>
      <c r="C210" s="240">
        <f>SUM(C205:C209)</f>
        <v>27</v>
      </c>
      <c r="D210" s="240">
        <f t="shared" ref="D210:E210" si="45">SUM(D205:D209)</f>
        <v>27</v>
      </c>
      <c r="E210" s="240">
        <f t="shared" si="45"/>
        <v>27</v>
      </c>
      <c r="F210" s="236"/>
      <c r="G210" s="235" t="s">
        <v>144</v>
      </c>
      <c r="H210" s="237"/>
      <c r="I210" s="238"/>
    </row>
    <row r="211" spans="1:9" ht="15" customHeight="1" thickBot="1" x14ac:dyDescent="0.4">
      <c r="A211" s="855"/>
      <c r="B211" s="852" t="s">
        <v>1602</v>
      </c>
      <c r="C211" s="446"/>
      <c r="D211" s="446"/>
      <c r="E211" s="446"/>
      <c r="F211" s="447"/>
      <c r="G211" s="446" t="s">
        <v>139</v>
      </c>
      <c r="H211" s="448">
        <v>288724610</v>
      </c>
      <c r="I211" s="446">
        <v>0</v>
      </c>
    </row>
    <row r="212" spans="1:9" ht="15" thickBot="1" x14ac:dyDescent="0.4">
      <c r="A212" s="856"/>
      <c r="B212" s="853"/>
      <c r="C212" s="445">
        <v>300</v>
      </c>
      <c r="D212" s="446"/>
      <c r="E212" s="446"/>
      <c r="F212" s="447"/>
      <c r="G212" s="446" t="s">
        <v>142</v>
      </c>
      <c r="H212" s="448"/>
      <c r="I212" s="446"/>
    </row>
    <row r="213" spans="1:9" ht="15" thickBot="1" x14ac:dyDescent="0.4">
      <c r="A213" s="856"/>
      <c r="B213" s="853"/>
      <c r="C213" s="446"/>
      <c r="D213" s="446"/>
      <c r="E213" s="446"/>
      <c r="F213" s="447"/>
      <c r="G213" s="446" t="s">
        <v>202</v>
      </c>
      <c r="H213" s="448"/>
      <c r="I213" s="446"/>
    </row>
    <row r="214" spans="1:9" ht="15" thickBot="1" x14ac:dyDescent="0.4">
      <c r="A214" s="856"/>
      <c r="B214" s="853"/>
      <c r="C214" s="446">
        <v>889.5</v>
      </c>
      <c r="D214" s="446">
        <v>46.2</v>
      </c>
      <c r="E214" s="446">
        <v>166.9</v>
      </c>
      <c r="F214" s="447"/>
      <c r="G214" s="446" t="s">
        <v>140</v>
      </c>
      <c r="H214" s="448"/>
      <c r="I214" s="446"/>
    </row>
    <row r="215" spans="1:9" ht="15" customHeight="1" thickBot="1" x14ac:dyDescent="0.4">
      <c r="A215" s="856"/>
      <c r="B215" s="853"/>
      <c r="C215" s="446"/>
      <c r="D215" s="446"/>
      <c r="E215" s="446"/>
      <c r="F215" s="447"/>
      <c r="G215" s="446" t="s">
        <v>203</v>
      </c>
      <c r="H215" s="448"/>
      <c r="I215" s="446"/>
    </row>
    <row r="216" spans="1:9" ht="15" thickBot="1" x14ac:dyDescent="0.4">
      <c r="A216" s="857"/>
      <c r="B216" s="854"/>
      <c r="C216" s="238">
        <f>SUM(C211:C215)</f>
        <v>1189.5</v>
      </c>
      <c r="D216" s="238">
        <f t="shared" ref="D216:E216" si="46">SUM(D211:D215)</f>
        <v>46.2</v>
      </c>
      <c r="E216" s="238">
        <f t="shared" si="46"/>
        <v>166.9</v>
      </c>
      <c r="F216" s="236"/>
      <c r="G216" s="235" t="s">
        <v>144</v>
      </c>
      <c r="H216" s="457"/>
      <c r="I216" s="238"/>
    </row>
    <row r="217" spans="1:9" ht="15" customHeight="1" thickBot="1" x14ac:dyDescent="0.4">
      <c r="A217" s="855"/>
      <c r="B217" s="852" t="s">
        <v>1603</v>
      </c>
      <c r="C217" s="446"/>
      <c r="D217" s="446"/>
      <c r="E217" s="446"/>
      <c r="F217" s="447"/>
      <c r="G217" s="446" t="s">
        <v>139</v>
      </c>
      <c r="H217" s="448">
        <v>288724610</v>
      </c>
      <c r="I217" s="446">
        <v>0</v>
      </c>
    </row>
    <row r="218" spans="1:9" ht="15" thickBot="1" x14ac:dyDescent="0.4">
      <c r="A218" s="856"/>
      <c r="B218" s="853"/>
      <c r="C218" s="445">
        <v>300</v>
      </c>
      <c r="D218" s="446"/>
      <c r="E218" s="446"/>
      <c r="F218" s="447"/>
      <c r="G218" s="446" t="s">
        <v>142</v>
      </c>
      <c r="H218" s="448"/>
      <c r="I218" s="446"/>
    </row>
    <row r="219" spans="1:9" ht="15" thickBot="1" x14ac:dyDescent="0.4">
      <c r="A219" s="856"/>
      <c r="B219" s="853"/>
      <c r="C219" s="446"/>
      <c r="D219" s="446"/>
      <c r="E219" s="446"/>
      <c r="F219" s="447"/>
      <c r="G219" s="446" t="s">
        <v>202</v>
      </c>
      <c r="H219" s="448"/>
      <c r="I219" s="446"/>
    </row>
    <row r="220" spans="1:9" ht="15" thickBot="1" x14ac:dyDescent="0.4">
      <c r="A220" s="856"/>
      <c r="B220" s="853"/>
      <c r="C220" s="446">
        <v>221.8</v>
      </c>
      <c r="D220" s="446">
        <v>579.20000000000005</v>
      </c>
      <c r="E220" s="445">
        <v>559</v>
      </c>
      <c r="F220" s="447"/>
      <c r="G220" s="446" t="s">
        <v>140</v>
      </c>
      <c r="H220" s="448"/>
      <c r="I220" s="446"/>
    </row>
    <row r="221" spans="1:9" ht="15" customHeight="1" thickBot="1" x14ac:dyDescent="0.4">
      <c r="A221" s="856"/>
      <c r="B221" s="853"/>
      <c r="C221" s="446"/>
      <c r="D221" s="446"/>
      <c r="E221" s="446"/>
      <c r="F221" s="447"/>
      <c r="G221" s="446" t="s">
        <v>203</v>
      </c>
      <c r="H221" s="448"/>
      <c r="I221" s="446"/>
    </row>
    <row r="222" spans="1:9" ht="15" thickBot="1" x14ac:dyDescent="0.4">
      <c r="A222" s="857"/>
      <c r="B222" s="854"/>
      <c r="C222" s="238">
        <f>SUM(C217:C221)</f>
        <v>521.79999999999995</v>
      </c>
      <c r="D222" s="238">
        <f t="shared" ref="D222:E222" si="47">SUM(D217:D221)</f>
        <v>579.20000000000005</v>
      </c>
      <c r="E222" s="238">
        <f t="shared" si="47"/>
        <v>559</v>
      </c>
      <c r="F222" s="236"/>
      <c r="G222" s="235" t="s">
        <v>144</v>
      </c>
      <c r="H222" s="457"/>
      <c r="I222" s="238"/>
    </row>
    <row r="223" spans="1:9" ht="15" customHeight="1" thickBot="1" x14ac:dyDescent="0.4">
      <c r="A223" s="855"/>
      <c r="B223" s="852" t="s">
        <v>1604</v>
      </c>
      <c r="C223" s="446"/>
      <c r="D223" s="446"/>
      <c r="E223" s="446"/>
      <c r="F223" s="447"/>
      <c r="G223" s="446" t="s">
        <v>139</v>
      </c>
      <c r="H223" s="448">
        <v>288724610</v>
      </c>
      <c r="I223" s="446">
        <v>0</v>
      </c>
    </row>
    <row r="224" spans="1:9" ht="15" thickBot="1" x14ac:dyDescent="0.4">
      <c r="A224" s="856"/>
      <c r="B224" s="853"/>
      <c r="C224" s="445">
        <v>115</v>
      </c>
      <c r="D224" s="446"/>
      <c r="E224" s="446"/>
      <c r="F224" s="447"/>
      <c r="G224" s="446" t="s">
        <v>142</v>
      </c>
      <c r="H224" s="449"/>
      <c r="I224" s="446"/>
    </row>
    <row r="225" spans="1:9" ht="15" thickBot="1" x14ac:dyDescent="0.4">
      <c r="A225" s="856"/>
      <c r="B225" s="853"/>
      <c r="C225" s="446"/>
      <c r="D225" s="446"/>
      <c r="E225" s="446"/>
      <c r="F225" s="447"/>
      <c r="G225" s="446" t="s">
        <v>202</v>
      </c>
      <c r="H225" s="449"/>
      <c r="I225" s="446"/>
    </row>
    <row r="226" spans="1:9" ht="18.649999999999999" customHeight="1" thickBot="1" x14ac:dyDescent="0.4">
      <c r="A226" s="856"/>
      <c r="B226" s="853"/>
      <c r="C226" s="446"/>
      <c r="D226" s="445">
        <v>966</v>
      </c>
      <c r="E226" s="446">
        <v>496.9</v>
      </c>
      <c r="F226" s="447"/>
      <c r="G226" s="446" t="s">
        <v>140</v>
      </c>
      <c r="H226" s="449"/>
      <c r="I226" s="446"/>
    </row>
    <row r="227" spans="1:9" ht="15" customHeight="1" thickBot="1" x14ac:dyDescent="0.4">
      <c r="A227" s="856"/>
      <c r="B227" s="853"/>
      <c r="C227" s="446"/>
      <c r="D227" s="446"/>
      <c r="E227" s="446"/>
      <c r="F227" s="447"/>
      <c r="G227" s="446" t="s">
        <v>203</v>
      </c>
      <c r="H227" s="449"/>
      <c r="I227" s="446"/>
    </row>
    <row r="228" spans="1:9" ht="15" thickBot="1" x14ac:dyDescent="0.4">
      <c r="A228" s="857"/>
      <c r="B228" s="854"/>
      <c r="C228" s="240">
        <f>SUM(C223:C227)</f>
        <v>115</v>
      </c>
      <c r="D228" s="240">
        <f t="shared" ref="D228:E228" si="48">SUM(D223:D227)</f>
        <v>966</v>
      </c>
      <c r="E228" s="240">
        <f t="shared" si="48"/>
        <v>496.9</v>
      </c>
      <c r="F228" s="236"/>
      <c r="G228" s="235" t="s">
        <v>144</v>
      </c>
      <c r="H228" s="237"/>
      <c r="I228" s="238"/>
    </row>
    <row r="229" spans="1:9" ht="15" customHeight="1" thickBot="1" x14ac:dyDescent="0.4">
      <c r="A229" s="835"/>
      <c r="B229" s="852" t="s">
        <v>1605</v>
      </c>
      <c r="C229" s="446"/>
      <c r="D229" s="446"/>
      <c r="E229" s="446"/>
      <c r="F229" s="447"/>
      <c r="G229" s="446" t="s">
        <v>139</v>
      </c>
      <c r="H229" s="448">
        <v>288724610</v>
      </c>
      <c r="I229" s="446">
        <v>0</v>
      </c>
    </row>
    <row r="230" spans="1:9" ht="15" thickBot="1" x14ac:dyDescent="0.4">
      <c r="A230" s="828"/>
      <c r="B230" s="853"/>
      <c r="C230" s="445">
        <v>185</v>
      </c>
      <c r="D230" s="445">
        <v>70</v>
      </c>
      <c r="E230" s="446"/>
      <c r="F230" s="447"/>
      <c r="G230" s="446" t="s">
        <v>142</v>
      </c>
      <c r="H230" s="449"/>
      <c r="I230" s="446"/>
    </row>
    <row r="231" spans="1:9" ht="15" thickBot="1" x14ac:dyDescent="0.4">
      <c r="A231" s="828"/>
      <c r="B231" s="853"/>
      <c r="C231" s="446"/>
      <c r="D231" s="446"/>
      <c r="E231" s="446"/>
      <c r="F231" s="447"/>
      <c r="G231" s="446" t="s">
        <v>202</v>
      </c>
      <c r="H231" s="449"/>
      <c r="I231" s="446"/>
    </row>
    <row r="232" spans="1:9" ht="15" thickBot="1" x14ac:dyDescent="0.4">
      <c r="A232" s="828"/>
      <c r="B232" s="853"/>
      <c r="C232" s="445">
        <v>0</v>
      </c>
      <c r="D232" s="445">
        <v>1430</v>
      </c>
      <c r="E232" s="445">
        <v>1715</v>
      </c>
      <c r="F232" s="447"/>
      <c r="G232" s="446" t="s">
        <v>140</v>
      </c>
      <c r="H232" s="449"/>
      <c r="I232" s="446"/>
    </row>
    <row r="233" spans="1:9" ht="15" customHeight="1" thickBot="1" x14ac:dyDescent="0.4">
      <c r="A233" s="828"/>
      <c r="B233" s="853"/>
      <c r="C233" s="446"/>
      <c r="D233" s="446"/>
      <c r="E233" s="446"/>
      <c r="F233" s="447"/>
      <c r="G233" s="446" t="s">
        <v>203</v>
      </c>
      <c r="H233" s="449"/>
      <c r="I233" s="446"/>
    </row>
    <row r="234" spans="1:9" ht="15" thickBot="1" x14ac:dyDescent="0.4">
      <c r="A234" s="829"/>
      <c r="B234" s="854"/>
      <c r="C234" s="240">
        <f>SUM(C229:C233)</f>
        <v>185</v>
      </c>
      <c r="D234" s="240">
        <f t="shared" ref="D234:E234" si="49">SUM(D229:D233)</f>
        <v>1500</v>
      </c>
      <c r="E234" s="240">
        <f t="shared" si="49"/>
        <v>1715</v>
      </c>
      <c r="F234" s="236"/>
      <c r="G234" s="235" t="s">
        <v>1514</v>
      </c>
      <c r="H234" s="237"/>
      <c r="I234" s="238"/>
    </row>
    <row r="235" spans="1:9" ht="26.5" thickBot="1" x14ac:dyDescent="0.4">
      <c r="A235" s="220" t="s">
        <v>226</v>
      </c>
      <c r="B235" s="221" t="s">
        <v>230</v>
      </c>
      <c r="C235" s="222"/>
      <c r="D235" s="222"/>
      <c r="E235" s="222"/>
      <c r="F235" s="223" t="s">
        <v>229</v>
      </c>
      <c r="G235" s="221"/>
      <c r="H235" s="222"/>
      <c r="I235" s="222"/>
    </row>
    <row r="236" spans="1:9" ht="26.5" thickBot="1" x14ac:dyDescent="0.4">
      <c r="A236" s="224" t="s">
        <v>239</v>
      </c>
      <c r="B236" s="225" t="s">
        <v>241</v>
      </c>
      <c r="C236" s="226"/>
      <c r="D236" s="226"/>
      <c r="E236" s="226"/>
      <c r="F236" s="227" t="s">
        <v>240</v>
      </c>
      <c r="G236" s="225"/>
      <c r="H236" s="226"/>
      <c r="I236" s="226"/>
    </row>
    <row r="237" spans="1:9" ht="15" thickBot="1" x14ac:dyDescent="0.4">
      <c r="A237" s="828" t="s">
        <v>242</v>
      </c>
      <c r="B237" s="846" t="s">
        <v>244</v>
      </c>
      <c r="C237" s="228">
        <f>C249+C243</f>
        <v>0</v>
      </c>
      <c r="D237" s="228">
        <f t="shared" ref="D237:E241" si="50">D249+D243</f>
        <v>0</v>
      </c>
      <c r="E237" s="228">
        <f t="shared" si="50"/>
        <v>0</v>
      </c>
      <c r="F237" s="73" t="s">
        <v>243</v>
      </c>
      <c r="G237" s="230" t="s">
        <v>139</v>
      </c>
      <c r="H237" s="231">
        <v>288724610</v>
      </c>
      <c r="I237" s="230">
        <v>0</v>
      </c>
    </row>
    <row r="238" spans="1:9" ht="15" thickBot="1" x14ac:dyDescent="0.4">
      <c r="A238" s="828"/>
      <c r="B238" s="847"/>
      <c r="C238" s="228">
        <f>C250+C244</f>
        <v>703.5</v>
      </c>
      <c r="D238" s="228">
        <f t="shared" si="50"/>
        <v>0</v>
      </c>
      <c r="E238" s="228">
        <f t="shared" si="50"/>
        <v>0</v>
      </c>
      <c r="F238" s="232"/>
      <c r="G238" s="230" t="s">
        <v>142</v>
      </c>
      <c r="H238" s="233"/>
      <c r="I238" s="230"/>
    </row>
    <row r="239" spans="1:9" ht="15" thickBot="1" x14ac:dyDescent="0.4">
      <c r="A239" s="828"/>
      <c r="B239" s="847"/>
      <c r="C239" s="228">
        <f t="shared" ref="C239:C241" si="51">C251+C245</f>
        <v>0</v>
      </c>
      <c r="D239" s="228">
        <f t="shared" si="50"/>
        <v>0</v>
      </c>
      <c r="E239" s="228">
        <f t="shared" si="50"/>
        <v>0</v>
      </c>
      <c r="F239" s="232"/>
      <c r="G239" s="230" t="s">
        <v>202</v>
      </c>
      <c r="H239" s="233"/>
      <c r="I239" s="230"/>
    </row>
    <row r="240" spans="1:9" ht="15" thickBot="1" x14ac:dyDescent="0.4">
      <c r="A240" s="828"/>
      <c r="B240" s="847"/>
      <c r="C240" s="228">
        <f t="shared" si="51"/>
        <v>826.2</v>
      </c>
      <c r="D240" s="228">
        <f t="shared" si="50"/>
        <v>74</v>
      </c>
      <c r="E240" s="228">
        <f t="shared" si="50"/>
        <v>10.6</v>
      </c>
      <c r="F240" s="232"/>
      <c r="G240" s="230" t="s">
        <v>140</v>
      </c>
      <c r="H240" s="233"/>
      <c r="I240" s="230"/>
    </row>
    <row r="241" spans="1:10" ht="19.899999999999999" customHeight="1" thickBot="1" x14ac:dyDescent="0.4">
      <c r="A241" s="828"/>
      <c r="B241" s="847"/>
      <c r="C241" s="228">
        <f t="shared" si="51"/>
        <v>0</v>
      </c>
      <c r="D241" s="228">
        <f t="shared" si="50"/>
        <v>0</v>
      </c>
      <c r="E241" s="228">
        <f t="shared" si="50"/>
        <v>0</v>
      </c>
      <c r="F241" s="232"/>
      <c r="G241" s="230" t="s">
        <v>203</v>
      </c>
      <c r="H241" s="233"/>
      <c r="I241" s="230"/>
    </row>
    <row r="242" spans="1:10" ht="15" customHeight="1" thickBot="1" x14ac:dyDescent="0.4">
      <c r="A242" s="829"/>
      <c r="B242" s="848"/>
      <c r="C242" s="244">
        <f>SUM(C237:C241)</f>
        <v>1529.7</v>
      </c>
      <c r="D242" s="244">
        <f t="shared" ref="D242:E242" si="52">SUM(D237:D241)</f>
        <v>74</v>
      </c>
      <c r="E242" s="244">
        <f t="shared" si="52"/>
        <v>10.6</v>
      </c>
      <c r="F242" s="236"/>
      <c r="G242" s="235" t="s">
        <v>144</v>
      </c>
      <c r="H242" s="237"/>
      <c r="I242" s="238"/>
    </row>
    <row r="243" spans="1:10" ht="15" thickBot="1" x14ac:dyDescent="0.4">
      <c r="A243" s="835"/>
      <c r="B243" s="852" t="s">
        <v>1606</v>
      </c>
      <c r="C243" s="176"/>
      <c r="D243" s="176"/>
      <c r="E243" s="176"/>
      <c r="F243" s="447"/>
      <c r="G243" s="446" t="s">
        <v>139</v>
      </c>
      <c r="H243" s="448">
        <v>288724610</v>
      </c>
      <c r="I243" s="446">
        <v>0</v>
      </c>
    </row>
    <row r="244" spans="1:10" ht="15" thickBot="1" x14ac:dyDescent="0.4">
      <c r="A244" s="828"/>
      <c r="B244" s="853"/>
      <c r="C244" s="239">
        <v>3</v>
      </c>
      <c r="D244" s="230"/>
      <c r="E244" s="230"/>
      <c r="F244" s="447"/>
      <c r="G244" s="446" t="s">
        <v>142</v>
      </c>
      <c r="H244" s="449"/>
      <c r="I244" s="446"/>
    </row>
    <row r="245" spans="1:10" ht="15" thickBot="1" x14ac:dyDescent="0.4">
      <c r="A245" s="828"/>
      <c r="B245" s="853"/>
      <c r="C245" s="230"/>
      <c r="D245" s="230"/>
      <c r="E245" s="230"/>
      <c r="F245" s="447"/>
      <c r="G245" s="446" t="s">
        <v>202</v>
      </c>
      <c r="H245" s="449"/>
      <c r="I245" s="446"/>
    </row>
    <row r="246" spans="1:10" ht="15" thickBot="1" x14ac:dyDescent="0.4">
      <c r="A246" s="828"/>
      <c r="B246" s="853"/>
      <c r="C246" s="230"/>
      <c r="D246" s="239"/>
      <c r="E246" s="230"/>
      <c r="F246" s="447"/>
      <c r="G246" s="446" t="s">
        <v>140</v>
      </c>
      <c r="H246" s="449"/>
      <c r="I246" s="446"/>
    </row>
    <row r="247" spans="1:10" ht="15" thickBot="1" x14ac:dyDescent="0.4">
      <c r="A247" s="828"/>
      <c r="B247" s="853"/>
      <c r="C247" s="230"/>
      <c r="D247" s="230"/>
      <c r="E247" s="230"/>
      <c r="F247" s="447"/>
      <c r="G247" s="446" t="s">
        <v>203</v>
      </c>
      <c r="H247" s="449"/>
      <c r="I247" s="446"/>
    </row>
    <row r="248" spans="1:10" ht="15" customHeight="1" thickBot="1" x14ac:dyDescent="0.4">
      <c r="A248" s="829"/>
      <c r="B248" s="854"/>
      <c r="C248" s="244">
        <f>SUM(C243:C247)</f>
        <v>3</v>
      </c>
      <c r="D248" s="235">
        <f t="shared" ref="D248:E248" si="53">SUM(D243:D247)</f>
        <v>0</v>
      </c>
      <c r="E248" s="235">
        <f t="shared" si="53"/>
        <v>0</v>
      </c>
      <c r="F248" s="236"/>
      <c r="G248" s="235" t="s">
        <v>144</v>
      </c>
      <c r="H248" s="237"/>
      <c r="I248" s="238"/>
    </row>
    <row r="249" spans="1:10" ht="15" customHeight="1" thickBot="1" x14ac:dyDescent="0.4">
      <c r="A249" s="835"/>
      <c r="B249" s="852" t="s">
        <v>1523</v>
      </c>
      <c r="C249" s="176"/>
      <c r="D249" s="176"/>
      <c r="E249" s="176"/>
      <c r="F249" s="351"/>
      <c r="G249" s="176" t="s">
        <v>139</v>
      </c>
      <c r="H249" s="231">
        <v>288724610</v>
      </c>
      <c r="I249" s="230">
        <v>0</v>
      </c>
      <c r="J249" s="377"/>
    </row>
    <row r="250" spans="1:10" ht="15" thickBot="1" x14ac:dyDescent="0.4">
      <c r="A250" s="828"/>
      <c r="B250" s="853"/>
      <c r="C250" s="230">
        <v>700.5</v>
      </c>
      <c r="D250" s="230"/>
      <c r="E250" s="230"/>
      <c r="F250" s="232"/>
      <c r="G250" s="230" t="s">
        <v>142</v>
      </c>
      <c r="H250" s="233"/>
      <c r="I250" s="230"/>
    </row>
    <row r="251" spans="1:10" ht="13.15" customHeight="1" thickBot="1" x14ac:dyDescent="0.4">
      <c r="A251" s="828"/>
      <c r="B251" s="853"/>
      <c r="C251" s="230"/>
      <c r="D251" s="230"/>
      <c r="E251" s="230"/>
      <c r="F251" s="232"/>
      <c r="G251" s="230" t="s">
        <v>202</v>
      </c>
      <c r="H251" s="233"/>
      <c r="I251" s="230"/>
    </row>
    <row r="252" spans="1:10" ht="13.9" customHeight="1" thickBot="1" x14ac:dyDescent="0.4">
      <c r="A252" s="828"/>
      <c r="B252" s="853"/>
      <c r="C252" s="230">
        <v>826.2</v>
      </c>
      <c r="D252" s="239">
        <v>74</v>
      </c>
      <c r="E252" s="230">
        <v>10.6</v>
      </c>
      <c r="F252" s="232"/>
      <c r="G252" s="230" t="s">
        <v>140</v>
      </c>
      <c r="H252" s="233"/>
      <c r="I252" s="230"/>
    </row>
    <row r="253" spans="1:10" ht="15" thickBot="1" x14ac:dyDescent="0.4">
      <c r="A253" s="828"/>
      <c r="B253" s="853"/>
      <c r="C253" s="230"/>
      <c r="D253" s="230"/>
      <c r="E253" s="230"/>
      <c r="F253" s="232"/>
      <c r="G253" s="230" t="s">
        <v>203</v>
      </c>
      <c r="H253" s="233"/>
      <c r="I253" s="230"/>
    </row>
    <row r="254" spans="1:10" ht="10.9" customHeight="1" thickBot="1" x14ac:dyDescent="0.4">
      <c r="A254" s="829"/>
      <c r="B254" s="854"/>
      <c r="C254" s="235">
        <f>SUM(C249:C253)</f>
        <v>1526.7</v>
      </c>
      <c r="D254" s="244">
        <f t="shared" ref="D254:E254" si="54">SUM(D249:D253)</f>
        <v>74</v>
      </c>
      <c r="E254" s="235">
        <f t="shared" si="54"/>
        <v>10.6</v>
      </c>
      <c r="F254" s="236"/>
      <c r="G254" s="235" t="s">
        <v>144</v>
      </c>
      <c r="H254" s="237"/>
      <c r="I254" s="238"/>
    </row>
    <row r="255" spans="1:10" ht="15" thickBot="1" x14ac:dyDescent="0.4">
      <c r="A255" s="234"/>
      <c r="B255" s="241" t="s">
        <v>238</v>
      </c>
      <c r="C255" s="242"/>
      <c r="D255" s="242"/>
      <c r="E255" s="242"/>
      <c r="F255" s="242"/>
      <c r="G255" s="229"/>
      <c r="H255" s="231"/>
      <c r="I255" s="231"/>
    </row>
    <row r="256" spans="1:10" ht="26.5" thickBot="1" x14ac:dyDescent="0.4">
      <c r="A256" s="220" t="s">
        <v>245</v>
      </c>
      <c r="B256" s="221" t="s">
        <v>249</v>
      </c>
      <c r="C256" s="222"/>
      <c r="D256" s="222"/>
      <c r="E256" s="222"/>
      <c r="F256" s="223" t="s">
        <v>248</v>
      </c>
      <c r="G256" s="221"/>
      <c r="H256" s="222"/>
      <c r="I256" s="222"/>
    </row>
    <row r="257" spans="1:9" ht="26.5" thickBot="1" x14ac:dyDescent="0.4">
      <c r="A257" s="224" t="s">
        <v>246</v>
      </c>
      <c r="B257" s="225" t="s">
        <v>251</v>
      </c>
      <c r="C257" s="226"/>
      <c r="D257" s="226"/>
      <c r="E257" s="226"/>
      <c r="F257" s="227" t="s">
        <v>250</v>
      </c>
      <c r="G257" s="225"/>
      <c r="H257" s="226"/>
      <c r="I257" s="226"/>
    </row>
    <row r="258" spans="1:9" ht="15" customHeight="1" thickBot="1" x14ac:dyDescent="0.4">
      <c r="A258" s="828" t="s">
        <v>247</v>
      </c>
      <c r="B258" s="846" t="s">
        <v>253</v>
      </c>
      <c r="C258" s="228">
        <f>C265+C271+C277+C283+C289+C295</f>
        <v>0</v>
      </c>
      <c r="D258" s="228">
        <f t="shared" ref="D258:E262" si="55">D265+D271+D277+D283+D289+D295</f>
        <v>0</v>
      </c>
      <c r="E258" s="228">
        <f t="shared" si="55"/>
        <v>0</v>
      </c>
      <c r="F258" s="73" t="s">
        <v>252</v>
      </c>
      <c r="G258" s="230" t="s">
        <v>139</v>
      </c>
      <c r="H258" s="231">
        <v>288724610</v>
      </c>
      <c r="I258" s="230">
        <v>0</v>
      </c>
    </row>
    <row r="259" spans="1:9" ht="15.65" customHeight="1" thickBot="1" x14ac:dyDescent="0.4">
      <c r="A259" s="828"/>
      <c r="B259" s="847"/>
      <c r="C259" s="228">
        <f>C266+C272+C278+C284+C290+C296</f>
        <v>21.8</v>
      </c>
      <c r="D259" s="228">
        <f t="shared" si="55"/>
        <v>3.8</v>
      </c>
      <c r="E259" s="228">
        <f t="shared" si="55"/>
        <v>3.8</v>
      </c>
      <c r="F259" s="232"/>
      <c r="G259" s="230" t="s">
        <v>142</v>
      </c>
      <c r="H259" s="233"/>
      <c r="I259" s="230"/>
    </row>
    <row r="260" spans="1:9" ht="15" customHeight="1" thickBot="1" x14ac:dyDescent="0.4">
      <c r="A260" s="828"/>
      <c r="B260" s="847"/>
      <c r="C260" s="228">
        <f>C267+C273+C279+C285+C291+C297</f>
        <v>0</v>
      </c>
      <c r="D260" s="228">
        <f t="shared" si="55"/>
        <v>0</v>
      </c>
      <c r="E260" s="228">
        <f t="shared" si="55"/>
        <v>0</v>
      </c>
      <c r="F260" s="232"/>
      <c r="G260" s="230" t="s">
        <v>202</v>
      </c>
      <c r="H260" s="233"/>
      <c r="I260" s="230"/>
    </row>
    <row r="261" spans="1:9" ht="15" thickBot="1" x14ac:dyDescent="0.4">
      <c r="A261" s="828"/>
      <c r="B261" s="847"/>
      <c r="C261" s="228">
        <f>C268+C274+C280+C286+C292+C298</f>
        <v>78.599999999999994</v>
      </c>
      <c r="D261" s="228">
        <f t="shared" si="55"/>
        <v>40.300000000000004</v>
      </c>
      <c r="E261" s="228">
        <f t="shared" si="55"/>
        <v>33.700000000000003</v>
      </c>
      <c r="F261" s="232"/>
      <c r="G261" s="230" t="s">
        <v>140</v>
      </c>
      <c r="H261" s="233"/>
      <c r="I261" s="230"/>
    </row>
    <row r="262" spans="1:9" ht="15" thickBot="1" x14ac:dyDescent="0.4">
      <c r="A262" s="828"/>
      <c r="B262" s="847"/>
      <c r="C262" s="228">
        <f>C269+C275+C281+C287+C293+C299</f>
        <v>0</v>
      </c>
      <c r="D262" s="228">
        <f t="shared" si="55"/>
        <v>0</v>
      </c>
      <c r="E262" s="228">
        <f t="shared" si="55"/>
        <v>0</v>
      </c>
      <c r="F262" s="232"/>
      <c r="G262" s="230" t="s">
        <v>203</v>
      </c>
      <c r="H262" s="233"/>
      <c r="I262" s="230"/>
    </row>
    <row r="263" spans="1:9" ht="15" thickBot="1" x14ac:dyDescent="0.4">
      <c r="A263" s="828"/>
      <c r="B263" s="847"/>
      <c r="C263" s="228">
        <f>C300*1</f>
        <v>0</v>
      </c>
      <c r="D263" s="228">
        <f t="shared" ref="D263:E263" si="56">D300*1</f>
        <v>0</v>
      </c>
      <c r="E263" s="228">
        <f t="shared" si="56"/>
        <v>0</v>
      </c>
      <c r="F263" s="232"/>
      <c r="G263" s="230" t="s">
        <v>1504</v>
      </c>
      <c r="H263" s="233"/>
      <c r="I263" s="230"/>
    </row>
    <row r="264" spans="1:9" ht="15" thickBot="1" x14ac:dyDescent="0.4">
      <c r="A264" s="829"/>
      <c r="B264" s="848"/>
      <c r="C264" s="244">
        <f>SUM(C258:C263)</f>
        <v>100.39999999999999</v>
      </c>
      <c r="D264" s="244">
        <f t="shared" ref="D264:E264" si="57">SUM(D258:D263)</f>
        <v>44.1</v>
      </c>
      <c r="E264" s="244">
        <f t="shared" si="57"/>
        <v>37.5</v>
      </c>
      <c r="F264" s="236"/>
      <c r="G264" s="235" t="s">
        <v>144</v>
      </c>
      <c r="H264" s="237"/>
      <c r="I264" s="238"/>
    </row>
    <row r="265" spans="1:9" ht="15" thickBot="1" x14ac:dyDescent="0.4">
      <c r="A265" s="835"/>
      <c r="B265" s="852" t="s">
        <v>650</v>
      </c>
      <c r="C265" s="230"/>
      <c r="D265" s="230"/>
      <c r="E265" s="230"/>
      <c r="F265" s="232"/>
      <c r="G265" s="230" t="s">
        <v>139</v>
      </c>
      <c r="H265" s="231">
        <v>288724610</v>
      </c>
      <c r="I265" s="230">
        <v>0</v>
      </c>
    </row>
    <row r="266" spans="1:9" ht="15" thickBot="1" x14ac:dyDescent="0.4">
      <c r="A266" s="828"/>
      <c r="B266" s="853"/>
      <c r="C266" s="239"/>
      <c r="D266" s="230"/>
      <c r="E266" s="230"/>
      <c r="F266" s="232"/>
      <c r="G266" s="230" t="s">
        <v>142</v>
      </c>
      <c r="H266" s="233"/>
      <c r="I266" s="230"/>
    </row>
    <row r="267" spans="1:9" ht="15" thickBot="1" x14ac:dyDescent="0.4">
      <c r="A267" s="828"/>
      <c r="B267" s="853"/>
      <c r="C267" s="230"/>
      <c r="D267" s="230"/>
      <c r="E267" s="230"/>
      <c r="F267" s="232"/>
      <c r="G267" s="230" t="s">
        <v>202</v>
      </c>
      <c r="H267" s="233"/>
      <c r="I267" s="230"/>
    </row>
    <row r="268" spans="1:9" ht="15" customHeight="1" thickBot="1" x14ac:dyDescent="0.4">
      <c r="A268" s="828"/>
      <c r="B268" s="853"/>
      <c r="C268" s="239">
        <v>7</v>
      </c>
      <c r="D268" s="230"/>
      <c r="E268" s="239"/>
      <c r="F268" s="232"/>
      <c r="G268" s="230" t="s">
        <v>140</v>
      </c>
      <c r="H268" s="233"/>
      <c r="I268" s="230"/>
    </row>
    <row r="269" spans="1:9" ht="15" thickBot="1" x14ac:dyDescent="0.4">
      <c r="A269" s="828"/>
      <c r="B269" s="853"/>
      <c r="C269" s="230"/>
      <c r="D269" s="230"/>
      <c r="E269" s="230"/>
      <c r="F269" s="232"/>
      <c r="G269" s="230" t="s">
        <v>203</v>
      </c>
      <c r="H269" s="233"/>
      <c r="I269" s="230"/>
    </row>
    <row r="270" spans="1:9" ht="15" thickBot="1" x14ac:dyDescent="0.4">
      <c r="A270" s="829"/>
      <c r="B270" s="854"/>
      <c r="C270" s="244">
        <f>SUM(C265:C269)</f>
        <v>7</v>
      </c>
      <c r="D270" s="235">
        <f t="shared" ref="D270:E270" si="58">SUM(D265:D269)</f>
        <v>0</v>
      </c>
      <c r="E270" s="235">
        <f t="shared" si="58"/>
        <v>0</v>
      </c>
      <c r="F270" s="236"/>
      <c r="G270" s="235" t="s">
        <v>144</v>
      </c>
      <c r="H270" s="237"/>
      <c r="I270" s="238"/>
    </row>
    <row r="271" spans="1:9" ht="15" thickBot="1" x14ac:dyDescent="0.4">
      <c r="A271" s="835"/>
      <c r="B271" s="852" t="s">
        <v>651</v>
      </c>
      <c r="C271" s="230"/>
      <c r="D271" s="230"/>
      <c r="E271" s="230"/>
      <c r="F271" s="232"/>
      <c r="G271" s="230" t="s">
        <v>139</v>
      </c>
      <c r="H271" s="231">
        <v>288724610</v>
      </c>
      <c r="I271" s="230">
        <v>0</v>
      </c>
    </row>
    <row r="272" spans="1:9" ht="15" thickBot="1" x14ac:dyDescent="0.4">
      <c r="A272" s="828"/>
      <c r="B272" s="853"/>
      <c r="C272" s="230"/>
      <c r="D272" s="230"/>
      <c r="E272" s="230"/>
      <c r="F272" s="232"/>
      <c r="G272" s="230" t="s">
        <v>142</v>
      </c>
      <c r="H272" s="233"/>
      <c r="I272" s="230"/>
    </row>
    <row r="273" spans="1:10" ht="12.65" customHeight="1" thickBot="1" x14ac:dyDescent="0.4">
      <c r="A273" s="828"/>
      <c r="B273" s="853"/>
      <c r="C273" s="230"/>
      <c r="D273" s="230"/>
      <c r="E273" s="230"/>
      <c r="F273" s="232"/>
      <c r="G273" s="230" t="s">
        <v>202</v>
      </c>
      <c r="H273" s="233"/>
      <c r="I273" s="230"/>
    </row>
    <row r="274" spans="1:10" ht="15" thickBot="1" x14ac:dyDescent="0.4">
      <c r="A274" s="828"/>
      <c r="B274" s="853"/>
      <c r="C274" s="239">
        <v>10</v>
      </c>
      <c r="D274" s="230"/>
      <c r="E274" s="230"/>
      <c r="F274" s="232"/>
      <c r="G274" s="230" t="s">
        <v>140</v>
      </c>
      <c r="H274" s="233"/>
      <c r="I274" s="230"/>
    </row>
    <row r="275" spans="1:10" ht="15" thickBot="1" x14ac:dyDescent="0.4">
      <c r="A275" s="828"/>
      <c r="B275" s="853"/>
      <c r="C275" s="230"/>
      <c r="D275" s="230"/>
      <c r="E275" s="230"/>
      <c r="F275" s="232"/>
      <c r="G275" s="230" t="s">
        <v>203</v>
      </c>
      <c r="H275" s="233"/>
      <c r="I275" s="230"/>
    </row>
    <row r="276" spans="1:10" ht="15" customHeight="1" thickBot="1" x14ac:dyDescent="0.4">
      <c r="A276" s="829"/>
      <c r="B276" s="854"/>
      <c r="C276" s="244">
        <f>SUM(C271:C275)</f>
        <v>10</v>
      </c>
      <c r="D276" s="235">
        <f t="shared" ref="D276:E276" si="59">SUM(D271:D275)</f>
        <v>0</v>
      </c>
      <c r="E276" s="235">
        <f t="shared" si="59"/>
        <v>0</v>
      </c>
      <c r="F276" s="236"/>
      <c r="G276" s="235" t="s">
        <v>144</v>
      </c>
      <c r="H276" s="237"/>
      <c r="I276" s="238"/>
    </row>
    <row r="277" spans="1:10" ht="15" customHeight="1" thickBot="1" x14ac:dyDescent="0.4">
      <c r="A277" s="835"/>
      <c r="B277" s="852" t="s">
        <v>1317</v>
      </c>
      <c r="C277" s="230"/>
      <c r="D277" s="230"/>
      <c r="E277" s="230"/>
      <c r="F277" s="232"/>
      <c r="G277" s="230" t="s">
        <v>139</v>
      </c>
      <c r="H277" s="231">
        <v>288724610</v>
      </c>
      <c r="I277" s="230">
        <v>0</v>
      </c>
    </row>
    <row r="278" spans="1:10" ht="18" customHeight="1" thickBot="1" x14ac:dyDescent="0.4">
      <c r="A278" s="828"/>
      <c r="B278" s="853"/>
      <c r="C278" s="230">
        <v>4.5999999999999996</v>
      </c>
      <c r="D278" s="230"/>
      <c r="E278" s="230"/>
      <c r="F278" s="232"/>
      <c r="G278" s="230" t="s">
        <v>142</v>
      </c>
      <c r="H278" s="233"/>
      <c r="I278" s="230"/>
    </row>
    <row r="279" spans="1:10" ht="15" customHeight="1" thickBot="1" x14ac:dyDescent="0.4">
      <c r="A279" s="828"/>
      <c r="B279" s="853"/>
      <c r="C279" s="230"/>
      <c r="D279" s="230"/>
      <c r="E279" s="230"/>
      <c r="F279" s="232"/>
      <c r="G279" s="230" t="s">
        <v>202</v>
      </c>
      <c r="H279" s="233"/>
      <c r="I279" s="230"/>
    </row>
    <row r="280" spans="1:10" ht="15" thickBot="1" x14ac:dyDescent="0.4">
      <c r="A280" s="828"/>
      <c r="B280" s="853"/>
      <c r="C280" s="230">
        <v>13.8</v>
      </c>
      <c r="D280" s="230"/>
      <c r="E280" s="230"/>
      <c r="F280" s="232"/>
      <c r="G280" s="230" t="s">
        <v>140</v>
      </c>
      <c r="H280" s="233"/>
      <c r="I280" s="230"/>
      <c r="J280" s="377"/>
    </row>
    <row r="281" spans="1:10" ht="15" thickBot="1" x14ac:dyDescent="0.4">
      <c r="A281" s="828"/>
      <c r="B281" s="853"/>
      <c r="C281" s="230"/>
      <c r="D281" s="230"/>
      <c r="E281" s="230"/>
      <c r="F281" s="232"/>
      <c r="G281" s="230" t="s">
        <v>203</v>
      </c>
      <c r="H281" s="233"/>
      <c r="I281" s="230"/>
    </row>
    <row r="282" spans="1:10" ht="15" thickBot="1" x14ac:dyDescent="0.4">
      <c r="A282" s="829"/>
      <c r="B282" s="854"/>
      <c r="C282" s="235">
        <f>SUM(C277:C281)</f>
        <v>18.399999999999999</v>
      </c>
      <c r="D282" s="235">
        <f t="shared" ref="D282:E282" si="60">SUM(D277:D281)</f>
        <v>0</v>
      </c>
      <c r="E282" s="235">
        <f t="shared" si="60"/>
        <v>0</v>
      </c>
      <c r="F282" s="236"/>
      <c r="G282" s="235" t="s">
        <v>144</v>
      </c>
      <c r="H282" s="237"/>
      <c r="I282" s="238"/>
    </row>
    <row r="283" spans="1:10" ht="15" customHeight="1" thickBot="1" x14ac:dyDescent="0.4">
      <c r="A283" s="835"/>
      <c r="B283" s="852" t="s">
        <v>1318</v>
      </c>
      <c r="C283" s="230"/>
      <c r="D283" s="230"/>
      <c r="E283" s="230"/>
      <c r="F283" s="232"/>
      <c r="G283" s="230" t="s">
        <v>139</v>
      </c>
      <c r="H283" s="231">
        <v>288724610</v>
      </c>
      <c r="I283" s="230">
        <v>0</v>
      </c>
    </row>
    <row r="284" spans="1:10" ht="15" thickBot="1" x14ac:dyDescent="0.4">
      <c r="A284" s="828"/>
      <c r="B284" s="853"/>
      <c r="C284" s="239">
        <v>10</v>
      </c>
      <c r="D284" s="230"/>
      <c r="E284" s="230"/>
      <c r="F284" s="232"/>
      <c r="G284" s="230" t="s">
        <v>142</v>
      </c>
      <c r="H284" s="233"/>
      <c r="I284" s="230"/>
    </row>
    <row r="285" spans="1:10" ht="15" customHeight="1" thickBot="1" x14ac:dyDescent="0.4">
      <c r="A285" s="828"/>
      <c r="B285" s="853"/>
      <c r="C285" s="230"/>
      <c r="D285" s="230"/>
      <c r="E285" s="230"/>
      <c r="F285" s="232"/>
      <c r="G285" s="230" t="s">
        <v>202</v>
      </c>
      <c r="H285" s="233"/>
      <c r="I285" s="230"/>
    </row>
    <row r="286" spans="1:10" ht="15.65" customHeight="1" thickBot="1" x14ac:dyDescent="0.4">
      <c r="A286" s="828"/>
      <c r="B286" s="853"/>
      <c r="C286" s="230">
        <v>9.9</v>
      </c>
      <c r="D286" s="239">
        <v>6.6</v>
      </c>
      <c r="E286" s="239"/>
      <c r="F286" s="232"/>
      <c r="G286" s="230" t="s">
        <v>140</v>
      </c>
      <c r="H286" s="233"/>
      <c r="I286" s="230"/>
    </row>
    <row r="287" spans="1:10" ht="15" customHeight="1" thickBot="1" x14ac:dyDescent="0.4">
      <c r="A287" s="828"/>
      <c r="B287" s="853"/>
      <c r="C287" s="230"/>
      <c r="D287" s="230"/>
      <c r="E287" s="230"/>
      <c r="F287" s="232"/>
      <c r="G287" s="230" t="s">
        <v>203</v>
      </c>
      <c r="H287" s="233"/>
      <c r="I287" s="230"/>
    </row>
    <row r="288" spans="1:10" ht="15" thickBot="1" x14ac:dyDescent="0.4">
      <c r="A288" s="829"/>
      <c r="B288" s="854"/>
      <c r="C288" s="244">
        <f>SUM(C283:C287)</f>
        <v>19.899999999999999</v>
      </c>
      <c r="D288" s="244">
        <f t="shared" ref="D288:E288" si="61">SUM(D283:D287)</f>
        <v>6.6</v>
      </c>
      <c r="E288" s="244">
        <f t="shared" si="61"/>
        <v>0</v>
      </c>
      <c r="F288" s="236"/>
      <c r="G288" s="235" t="s">
        <v>144</v>
      </c>
      <c r="H288" s="237"/>
      <c r="I288" s="238"/>
    </row>
    <row r="289" spans="1:10" ht="15" customHeight="1" thickBot="1" x14ac:dyDescent="0.4">
      <c r="A289" s="828"/>
      <c r="B289" s="852" t="s">
        <v>1319</v>
      </c>
      <c r="C289" s="230"/>
      <c r="D289" s="230"/>
      <c r="E289" s="230"/>
      <c r="F289" s="73"/>
      <c r="G289" s="230" t="s">
        <v>139</v>
      </c>
      <c r="H289" s="231">
        <v>288724610</v>
      </c>
      <c r="I289" s="230">
        <v>0</v>
      </c>
    </row>
    <row r="290" spans="1:10" ht="15" thickBot="1" x14ac:dyDescent="0.4">
      <c r="A290" s="828"/>
      <c r="B290" s="853"/>
      <c r="C290" s="239">
        <v>3</v>
      </c>
      <c r="D290" s="230"/>
      <c r="E290" s="230"/>
      <c r="F290" s="232"/>
      <c r="G290" s="230" t="s">
        <v>142</v>
      </c>
      <c r="H290" s="233"/>
      <c r="I290" s="230"/>
    </row>
    <row r="291" spans="1:10" ht="15" thickBot="1" x14ac:dyDescent="0.4">
      <c r="A291" s="828"/>
      <c r="B291" s="853"/>
      <c r="C291" s="230"/>
      <c r="D291" s="230"/>
      <c r="E291" s="230"/>
      <c r="F291" s="232"/>
      <c r="G291" s="230" t="s">
        <v>202</v>
      </c>
      <c r="H291" s="233"/>
      <c r="I291" s="230"/>
    </row>
    <row r="292" spans="1:10" ht="15" thickBot="1" x14ac:dyDescent="0.4">
      <c r="A292" s="828"/>
      <c r="B292" s="853"/>
      <c r="C292" s="230"/>
      <c r="D292" s="230"/>
      <c r="E292" s="239"/>
      <c r="F292" s="232"/>
      <c r="G292" s="230" t="s">
        <v>140</v>
      </c>
      <c r="H292" s="233"/>
      <c r="I292" s="230"/>
    </row>
    <row r="293" spans="1:10" ht="15" customHeight="1" thickBot="1" x14ac:dyDescent="0.4">
      <c r="A293" s="828"/>
      <c r="B293" s="853"/>
      <c r="C293" s="239"/>
      <c r="D293" s="239"/>
      <c r="E293" s="239"/>
      <c r="F293" s="232"/>
      <c r="G293" s="230" t="s">
        <v>203</v>
      </c>
      <c r="H293" s="233"/>
      <c r="I293" s="230"/>
    </row>
    <row r="294" spans="1:10" ht="15" thickBot="1" x14ac:dyDescent="0.4">
      <c r="A294" s="829"/>
      <c r="B294" s="854"/>
      <c r="C294" s="244">
        <f>SUM(C289:C293)</f>
        <v>3</v>
      </c>
      <c r="D294" s="244">
        <f t="shared" ref="D294:E294" si="62">SUM(D289:D293)</f>
        <v>0</v>
      </c>
      <c r="E294" s="244">
        <f t="shared" si="62"/>
        <v>0</v>
      </c>
      <c r="F294" s="236"/>
      <c r="G294" s="235" t="s">
        <v>144</v>
      </c>
      <c r="H294" s="237"/>
      <c r="I294" s="238"/>
    </row>
    <row r="295" spans="1:10" ht="15" thickBot="1" x14ac:dyDescent="0.4">
      <c r="A295" s="828"/>
      <c r="B295" s="852" t="s">
        <v>1456</v>
      </c>
      <c r="C295" s="230"/>
      <c r="D295" s="230"/>
      <c r="E295" s="230"/>
      <c r="F295" s="73"/>
      <c r="G295" s="230" t="s">
        <v>139</v>
      </c>
      <c r="H295" s="231">
        <v>288724610</v>
      </c>
      <c r="I295" s="230">
        <v>0</v>
      </c>
    </row>
    <row r="296" spans="1:10" ht="15" thickBot="1" x14ac:dyDescent="0.4">
      <c r="A296" s="828"/>
      <c r="B296" s="853"/>
      <c r="C296" s="239">
        <v>4.2</v>
      </c>
      <c r="D296" s="230">
        <v>3.8</v>
      </c>
      <c r="E296" s="230">
        <v>3.8</v>
      </c>
      <c r="F296" s="232"/>
      <c r="G296" s="230" t="s">
        <v>142</v>
      </c>
      <c r="H296" s="233"/>
      <c r="I296" s="230"/>
    </row>
    <row r="297" spans="1:10" ht="15" thickBot="1" x14ac:dyDescent="0.4">
      <c r="A297" s="828"/>
      <c r="B297" s="853"/>
      <c r="C297" s="230"/>
      <c r="D297" s="230"/>
      <c r="E297" s="230"/>
      <c r="F297" s="232"/>
      <c r="G297" s="230" t="s">
        <v>202</v>
      </c>
      <c r="H297" s="233"/>
      <c r="I297" s="230"/>
    </row>
    <row r="298" spans="1:10" ht="19.899999999999999" customHeight="1" thickBot="1" x14ac:dyDescent="0.4">
      <c r="A298" s="828"/>
      <c r="B298" s="853"/>
      <c r="C298" s="230">
        <v>37.9</v>
      </c>
      <c r="D298" s="230">
        <v>33.700000000000003</v>
      </c>
      <c r="E298" s="239">
        <v>33.700000000000003</v>
      </c>
      <c r="F298" s="232"/>
      <c r="G298" s="230" t="s">
        <v>140</v>
      </c>
      <c r="H298" s="233"/>
      <c r="I298" s="230"/>
    </row>
    <row r="299" spans="1:10" ht="18" customHeight="1" thickBot="1" x14ac:dyDescent="0.4">
      <c r="A299" s="828"/>
      <c r="B299" s="853"/>
      <c r="C299" s="239"/>
      <c r="D299" s="239"/>
      <c r="E299" s="239"/>
      <c r="F299" s="232"/>
      <c r="G299" s="230" t="s">
        <v>203</v>
      </c>
      <c r="H299" s="233"/>
      <c r="I299" s="230"/>
    </row>
    <row r="300" spans="1:10" ht="20.5" customHeight="1" thickBot="1" x14ac:dyDescent="0.4">
      <c r="A300" s="828"/>
      <c r="B300" s="853"/>
      <c r="C300" s="239"/>
      <c r="D300" s="239"/>
      <c r="E300" s="239"/>
      <c r="F300" s="232"/>
      <c r="G300" s="230" t="s">
        <v>1504</v>
      </c>
      <c r="H300" s="233"/>
      <c r="I300" s="230"/>
      <c r="J300" s="377"/>
    </row>
    <row r="301" spans="1:10" ht="18" customHeight="1" thickBot="1" x14ac:dyDescent="0.4">
      <c r="A301" s="829"/>
      <c r="B301" s="854"/>
      <c r="C301" s="244">
        <f>SUM(C295:C300)</f>
        <v>42.1</v>
      </c>
      <c r="D301" s="244">
        <f>SUM(D295:D300)</f>
        <v>37.5</v>
      </c>
      <c r="E301" s="244">
        <f>SUM(E295:E300)</f>
        <v>37.5</v>
      </c>
      <c r="F301" s="236"/>
      <c r="G301" s="235" t="s">
        <v>144</v>
      </c>
      <c r="H301" s="237"/>
      <c r="I301" s="238"/>
    </row>
    <row r="302" spans="1:10" ht="15" thickBot="1" x14ac:dyDescent="0.4">
      <c r="A302" s="234"/>
      <c r="B302" s="241" t="s">
        <v>254</v>
      </c>
      <c r="C302" s="242"/>
      <c r="D302" s="242"/>
      <c r="E302" s="242"/>
      <c r="F302" s="242"/>
      <c r="G302" s="229"/>
      <c r="H302" s="231"/>
      <c r="I302" s="231"/>
    </row>
    <row r="303" spans="1:10" ht="26.5" thickBot="1" x14ac:dyDescent="0.4">
      <c r="A303" s="356" t="s">
        <v>255</v>
      </c>
      <c r="B303" s="357" t="s">
        <v>260</v>
      </c>
      <c r="C303" s="358"/>
      <c r="D303" s="358"/>
      <c r="E303" s="358"/>
      <c r="F303" s="359" t="s">
        <v>259</v>
      </c>
      <c r="G303" s="357"/>
      <c r="H303" s="358"/>
      <c r="I303" s="358"/>
    </row>
    <row r="304" spans="1:10" ht="26.5" thickBot="1" x14ac:dyDescent="0.4">
      <c r="A304" s="224" t="s">
        <v>256</v>
      </c>
      <c r="B304" s="225" t="s">
        <v>262</v>
      </c>
      <c r="C304" s="226"/>
      <c r="D304" s="226"/>
      <c r="E304" s="226"/>
      <c r="F304" s="227" t="s">
        <v>261</v>
      </c>
      <c r="G304" s="225"/>
      <c r="H304" s="226"/>
      <c r="I304" s="226"/>
    </row>
    <row r="305" spans="1:10" ht="17.5" customHeight="1" thickBot="1" x14ac:dyDescent="0.4">
      <c r="A305" s="828" t="s">
        <v>257</v>
      </c>
      <c r="B305" s="846" t="s">
        <v>652</v>
      </c>
      <c r="C305" s="228">
        <f>C312+C318+C325+C331+C338+C344+C350</f>
        <v>0</v>
      </c>
      <c r="D305" s="228">
        <f t="shared" ref="D305:E309" si="63">D312+D318+D325+D331+D338+D344+D350</f>
        <v>0</v>
      </c>
      <c r="E305" s="228">
        <f t="shared" si="63"/>
        <v>0</v>
      </c>
      <c r="F305" s="73" t="s">
        <v>481</v>
      </c>
      <c r="G305" s="230" t="s">
        <v>139</v>
      </c>
      <c r="H305" s="231">
        <v>288724610</v>
      </c>
      <c r="I305" s="230">
        <v>0</v>
      </c>
      <c r="J305" s="307"/>
    </row>
    <row r="306" spans="1:10" ht="17.5" customHeight="1" thickBot="1" x14ac:dyDescent="0.4">
      <c r="A306" s="828"/>
      <c r="B306" s="847"/>
      <c r="C306" s="228">
        <f>C313+C319+C326+C332+C339+C345+C351</f>
        <v>830</v>
      </c>
      <c r="D306" s="228">
        <f t="shared" si="63"/>
        <v>2026.4</v>
      </c>
      <c r="E306" s="228">
        <f t="shared" si="63"/>
        <v>377.9</v>
      </c>
      <c r="F306" s="232"/>
      <c r="G306" s="230" t="s">
        <v>142</v>
      </c>
      <c r="H306" s="233"/>
      <c r="I306" s="230"/>
      <c r="J306" s="307"/>
    </row>
    <row r="307" spans="1:10" ht="15" customHeight="1" thickBot="1" x14ac:dyDescent="0.4">
      <c r="A307" s="828"/>
      <c r="B307" s="847"/>
      <c r="C307" s="228">
        <f t="shared" ref="C307:C309" si="64">C314+C320+C327+C333+C340+C346+C352</f>
        <v>0</v>
      </c>
      <c r="D307" s="228">
        <f t="shared" si="63"/>
        <v>0</v>
      </c>
      <c r="E307" s="228">
        <f t="shared" si="63"/>
        <v>0</v>
      </c>
      <c r="F307" s="232"/>
      <c r="G307" s="230" t="s">
        <v>202</v>
      </c>
      <c r="H307" s="233"/>
      <c r="I307" s="230"/>
      <c r="J307" s="307"/>
    </row>
    <row r="308" spans="1:10" ht="16.149999999999999" customHeight="1" thickBot="1" x14ac:dyDescent="0.4">
      <c r="A308" s="828"/>
      <c r="B308" s="847"/>
      <c r="C308" s="228">
        <f t="shared" si="64"/>
        <v>612.5</v>
      </c>
      <c r="D308" s="228">
        <f t="shared" si="63"/>
        <v>5375</v>
      </c>
      <c r="E308" s="228">
        <f t="shared" si="63"/>
        <v>2083.4</v>
      </c>
      <c r="F308" s="232"/>
      <c r="G308" s="230" t="s">
        <v>140</v>
      </c>
      <c r="H308" s="233"/>
      <c r="I308" s="230"/>
      <c r="J308" s="307"/>
    </row>
    <row r="309" spans="1:10" ht="15" thickBot="1" x14ac:dyDescent="0.4">
      <c r="A309" s="828"/>
      <c r="B309" s="847"/>
      <c r="C309" s="228">
        <f t="shared" si="64"/>
        <v>0</v>
      </c>
      <c r="D309" s="228">
        <f t="shared" si="63"/>
        <v>0</v>
      </c>
      <c r="E309" s="228">
        <f t="shared" si="63"/>
        <v>0</v>
      </c>
      <c r="F309" s="232"/>
      <c r="G309" s="230" t="s">
        <v>203</v>
      </c>
      <c r="H309" s="233"/>
      <c r="I309" s="230"/>
      <c r="J309" s="307"/>
    </row>
    <row r="310" spans="1:10" ht="15" thickBot="1" x14ac:dyDescent="0.4">
      <c r="A310" s="828"/>
      <c r="B310" s="847"/>
      <c r="C310" s="643">
        <f>C323+C336</f>
        <v>0</v>
      </c>
      <c r="D310" s="643">
        <f t="shared" ref="D310:E310" si="65">D323+D336</f>
        <v>0</v>
      </c>
      <c r="E310" s="643">
        <f t="shared" si="65"/>
        <v>0</v>
      </c>
      <c r="F310" s="232"/>
      <c r="G310" s="230" t="s">
        <v>1504</v>
      </c>
      <c r="H310" s="233"/>
      <c r="I310" s="230"/>
      <c r="J310" s="307"/>
    </row>
    <row r="311" spans="1:10" ht="15" thickBot="1" x14ac:dyDescent="0.4">
      <c r="A311" s="829"/>
      <c r="B311" s="848"/>
      <c r="C311" s="244">
        <f>SUM(C305:C310)</f>
        <v>1442.5</v>
      </c>
      <c r="D311" s="244">
        <f t="shared" ref="D311:E311" si="66">SUM(D305:D310)</f>
        <v>7401.4</v>
      </c>
      <c r="E311" s="244">
        <f t="shared" si="66"/>
        <v>2461.3000000000002</v>
      </c>
      <c r="F311" s="236"/>
      <c r="G311" s="235" t="s">
        <v>144</v>
      </c>
      <c r="H311" s="237"/>
      <c r="I311" s="238"/>
      <c r="J311" s="307"/>
    </row>
    <row r="312" spans="1:10" ht="18" customHeight="1" thickBot="1" x14ac:dyDescent="0.4">
      <c r="A312" s="835"/>
      <c r="B312" s="852" t="s">
        <v>1607</v>
      </c>
      <c r="C312" s="230"/>
      <c r="D312" s="230"/>
      <c r="E312" s="230"/>
      <c r="F312" s="232"/>
      <c r="G312" s="230" t="s">
        <v>139</v>
      </c>
      <c r="H312" s="231">
        <v>288724610</v>
      </c>
      <c r="I312" s="230">
        <v>0</v>
      </c>
      <c r="J312" s="307"/>
    </row>
    <row r="313" spans="1:10" ht="15" customHeight="1" thickBot="1" x14ac:dyDescent="0.4">
      <c r="A313" s="828"/>
      <c r="B313" s="853"/>
      <c r="C313" s="239">
        <v>200</v>
      </c>
      <c r="D313" s="239">
        <v>600</v>
      </c>
      <c r="E313" s="230"/>
      <c r="F313" s="232"/>
      <c r="G313" s="230" t="s">
        <v>142</v>
      </c>
      <c r="H313" s="233"/>
      <c r="I313" s="230"/>
      <c r="J313" s="307"/>
    </row>
    <row r="314" spans="1:10" ht="12.65" customHeight="1" thickBot="1" x14ac:dyDescent="0.4">
      <c r="A314" s="828"/>
      <c r="B314" s="853"/>
      <c r="C314" s="230"/>
      <c r="D314" s="230"/>
      <c r="E314" s="230"/>
      <c r="F314" s="232"/>
      <c r="G314" s="230" t="s">
        <v>202</v>
      </c>
      <c r="H314" s="233"/>
      <c r="I314" s="230"/>
      <c r="J314" s="307"/>
    </row>
    <row r="315" spans="1:10" ht="15" thickBot="1" x14ac:dyDescent="0.4">
      <c r="A315" s="828"/>
      <c r="B315" s="853"/>
      <c r="C315" s="239">
        <v>350</v>
      </c>
      <c r="D315" s="239">
        <v>1100</v>
      </c>
      <c r="E315" s="230"/>
      <c r="F315" s="232"/>
      <c r="G315" s="230" t="s">
        <v>140</v>
      </c>
      <c r="H315" s="233"/>
      <c r="I315" s="230"/>
      <c r="J315" s="307"/>
    </row>
    <row r="316" spans="1:10" ht="15" thickBot="1" x14ac:dyDescent="0.4">
      <c r="A316" s="828"/>
      <c r="B316" s="853"/>
      <c r="C316" s="230"/>
      <c r="D316" s="230"/>
      <c r="E316" s="230"/>
      <c r="F316" s="232"/>
      <c r="G316" s="230" t="s">
        <v>203</v>
      </c>
      <c r="H316" s="233"/>
      <c r="I316" s="230"/>
      <c r="J316" s="307"/>
    </row>
    <row r="317" spans="1:10" ht="15" thickBot="1" x14ac:dyDescent="0.4">
      <c r="A317" s="829"/>
      <c r="B317" s="854"/>
      <c r="C317" s="244">
        <f>SUM(C312:C316)</f>
        <v>550</v>
      </c>
      <c r="D317" s="244">
        <f t="shared" ref="D317:E317" si="67">SUM(D312:D316)</f>
        <v>1700</v>
      </c>
      <c r="E317" s="244">
        <f t="shared" si="67"/>
        <v>0</v>
      </c>
      <c r="F317" s="236"/>
      <c r="G317" s="235" t="s">
        <v>144</v>
      </c>
      <c r="H317" s="237"/>
      <c r="I317" s="238"/>
      <c r="J317" s="307"/>
    </row>
    <row r="318" spans="1:10" ht="18.649999999999999" customHeight="1" thickBot="1" x14ac:dyDescent="0.4">
      <c r="A318" s="835"/>
      <c r="B318" s="852" t="s">
        <v>1522</v>
      </c>
      <c r="C318" s="230"/>
      <c r="D318" s="230"/>
      <c r="E318" s="230"/>
      <c r="F318" s="232"/>
      <c r="G318" s="230" t="s">
        <v>139</v>
      </c>
      <c r="H318" s="231">
        <v>288724610</v>
      </c>
      <c r="I318" s="230">
        <v>0</v>
      </c>
      <c r="J318" s="377"/>
    </row>
    <row r="319" spans="1:10" ht="15" customHeight="1" thickBot="1" x14ac:dyDescent="0.4">
      <c r="A319" s="828"/>
      <c r="B319" s="853"/>
      <c r="C319" s="239">
        <v>180</v>
      </c>
      <c r="D319" s="239">
        <v>225</v>
      </c>
      <c r="E319" s="230">
        <v>127.9</v>
      </c>
      <c r="F319" s="232"/>
      <c r="G319" s="230" t="s">
        <v>142</v>
      </c>
      <c r="H319" s="233"/>
      <c r="I319" s="230"/>
    </row>
    <row r="320" spans="1:10" ht="15" thickBot="1" x14ac:dyDescent="0.4">
      <c r="A320" s="828"/>
      <c r="B320" s="853"/>
      <c r="C320" s="230"/>
      <c r="D320" s="230"/>
      <c r="E320" s="230"/>
      <c r="F320" s="232"/>
      <c r="G320" s="230" t="s">
        <v>202</v>
      </c>
      <c r="H320" s="233"/>
      <c r="I320" s="230"/>
    </row>
    <row r="321" spans="1:10" ht="15" thickBot="1" x14ac:dyDescent="0.4">
      <c r="A321" s="828"/>
      <c r="B321" s="853"/>
      <c r="C321" s="230"/>
      <c r="D321" s="239">
        <v>1275</v>
      </c>
      <c r="E321" s="239">
        <v>725</v>
      </c>
      <c r="F321" s="232"/>
      <c r="G321" s="230" t="s">
        <v>140</v>
      </c>
      <c r="H321" s="233"/>
      <c r="I321" s="230"/>
    </row>
    <row r="322" spans="1:10" ht="15" thickBot="1" x14ac:dyDescent="0.4">
      <c r="A322" s="828"/>
      <c r="B322" s="853"/>
      <c r="C322" s="230"/>
      <c r="D322" s="230"/>
      <c r="E322" s="230"/>
      <c r="F322" s="232"/>
      <c r="G322" s="230" t="s">
        <v>203</v>
      </c>
      <c r="H322" s="233"/>
      <c r="I322" s="230"/>
    </row>
    <row r="323" spans="1:10" ht="17.5" customHeight="1" thickBot="1" x14ac:dyDescent="0.4">
      <c r="A323" s="828"/>
      <c r="B323" s="853"/>
      <c r="C323" s="446"/>
      <c r="D323" s="230"/>
      <c r="E323" s="230"/>
      <c r="F323" s="232"/>
      <c r="G323" s="230" t="s">
        <v>1504</v>
      </c>
      <c r="H323" s="233"/>
      <c r="I323" s="230"/>
      <c r="J323" s="377"/>
    </row>
    <row r="324" spans="1:10" ht="20.5" customHeight="1" thickBot="1" x14ac:dyDescent="0.4">
      <c r="A324" s="829"/>
      <c r="B324" s="854"/>
      <c r="C324" s="244">
        <f>SUM(C318:C323)</f>
        <v>180</v>
      </c>
      <c r="D324" s="244">
        <f t="shared" ref="D324:E324" si="68">SUM(D318:D323)</f>
        <v>1500</v>
      </c>
      <c r="E324" s="235">
        <f t="shared" si="68"/>
        <v>852.9</v>
      </c>
      <c r="F324" s="236"/>
      <c r="G324" s="235" t="s">
        <v>144</v>
      </c>
      <c r="H324" s="237"/>
      <c r="I324" s="238"/>
    </row>
    <row r="325" spans="1:10" ht="15" customHeight="1" thickBot="1" x14ac:dyDescent="0.4">
      <c r="A325" s="835"/>
      <c r="B325" s="852" t="s">
        <v>1521</v>
      </c>
      <c r="C325" s="230"/>
      <c r="D325" s="230"/>
      <c r="E325" s="230"/>
      <c r="F325" s="232"/>
      <c r="G325" s="230" t="s">
        <v>139</v>
      </c>
      <c r="H325" s="231">
        <v>288724610</v>
      </c>
      <c r="I325" s="230">
        <v>0</v>
      </c>
    </row>
    <row r="326" spans="1:10" ht="15" thickBot="1" x14ac:dyDescent="0.4">
      <c r="A326" s="828"/>
      <c r="B326" s="853"/>
      <c r="C326" s="239">
        <v>55</v>
      </c>
      <c r="D326" s="230">
        <v>935.4</v>
      </c>
      <c r="E326" s="230">
        <v>35.299999999999997</v>
      </c>
      <c r="F326" s="232"/>
      <c r="G326" s="230" t="s">
        <v>142</v>
      </c>
      <c r="H326" s="233"/>
      <c r="I326" s="230"/>
    </row>
    <row r="327" spans="1:10" ht="15" thickBot="1" x14ac:dyDescent="0.4">
      <c r="A327" s="828"/>
      <c r="B327" s="853"/>
      <c r="C327" s="230"/>
      <c r="D327" s="230"/>
      <c r="E327" s="230"/>
      <c r="F327" s="232"/>
      <c r="G327" s="230" t="s">
        <v>202</v>
      </c>
      <c r="H327" s="233"/>
      <c r="I327" s="230"/>
    </row>
    <row r="328" spans="1:10" ht="15" thickBot="1" x14ac:dyDescent="0.4">
      <c r="A328" s="828"/>
      <c r="B328" s="853"/>
      <c r="C328" s="239">
        <v>200</v>
      </c>
      <c r="D328" s="239">
        <v>1600</v>
      </c>
      <c r="E328" s="239">
        <v>200</v>
      </c>
      <c r="F328" s="232"/>
      <c r="G328" s="230" t="s">
        <v>140</v>
      </c>
      <c r="H328" s="233"/>
      <c r="I328" s="230"/>
    </row>
    <row r="329" spans="1:10" ht="15" thickBot="1" x14ac:dyDescent="0.4">
      <c r="A329" s="828"/>
      <c r="B329" s="853"/>
      <c r="C329" s="230"/>
      <c r="D329" s="230"/>
      <c r="E329" s="230"/>
      <c r="F329" s="232"/>
      <c r="G329" s="230" t="s">
        <v>203</v>
      </c>
      <c r="H329" s="233"/>
      <c r="I329" s="230"/>
    </row>
    <row r="330" spans="1:10" ht="18" customHeight="1" thickBot="1" x14ac:dyDescent="0.4">
      <c r="A330" s="829"/>
      <c r="B330" s="854"/>
      <c r="C330" s="244">
        <f>SUM(C325:C329)</f>
        <v>255</v>
      </c>
      <c r="D330" s="235">
        <f t="shared" ref="D330:E330" si="69">SUM(D325:D329)</f>
        <v>2535.4</v>
      </c>
      <c r="E330" s="235">
        <f t="shared" si="69"/>
        <v>235.3</v>
      </c>
      <c r="F330" s="236"/>
      <c r="G330" s="235" t="s">
        <v>144</v>
      </c>
      <c r="H330" s="237"/>
      <c r="I330" s="238"/>
    </row>
    <row r="331" spans="1:10" ht="15" customHeight="1" thickBot="1" x14ac:dyDescent="0.4">
      <c r="A331" s="835"/>
      <c r="B331" s="852" t="s">
        <v>1520</v>
      </c>
      <c r="C331" s="230"/>
      <c r="D331" s="230"/>
      <c r="E331" s="230"/>
      <c r="F331" s="232"/>
      <c r="G331" s="230" t="s">
        <v>139</v>
      </c>
      <c r="H331" s="231">
        <v>288724610</v>
      </c>
      <c r="I331" s="230">
        <v>0</v>
      </c>
      <c r="J331" s="377"/>
    </row>
    <row r="332" spans="1:10" ht="15" thickBot="1" x14ac:dyDescent="0.4">
      <c r="A332" s="828"/>
      <c r="B332" s="853"/>
      <c r="C332" s="239">
        <v>100</v>
      </c>
      <c r="D332" s="230">
        <v>150</v>
      </c>
      <c r="E332" s="230">
        <v>114.7</v>
      </c>
      <c r="F332" s="232"/>
      <c r="G332" s="230" t="s">
        <v>142</v>
      </c>
      <c r="H332" s="233"/>
      <c r="I332" s="230"/>
    </row>
    <row r="333" spans="1:10" ht="15" thickBot="1" x14ac:dyDescent="0.4">
      <c r="A333" s="828"/>
      <c r="B333" s="853"/>
      <c r="C333" s="230"/>
      <c r="D333" s="230"/>
      <c r="E333" s="230"/>
      <c r="F333" s="232"/>
      <c r="G333" s="230" t="s">
        <v>202</v>
      </c>
      <c r="H333" s="233"/>
      <c r="I333" s="230"/>
    </row>
    <row r="334" spans="1:10" ht="15" thickBot="1" x14ac:dyDescent="0.4">
      <c r="A334" s="828"/>
      <c r="B334" s="853"/>
      <c r="C334" s="230"/>
      <c r="D334" s="239">
        <v>850</v>
      </c>
      <c r="E334" s="239">
        <v>650</v>
      </c>
      <c r="F334" s="232"/>
      <c r="G334" s="230" t="s">
        <v>140</v>
      </c>
      <c r="H334" s="233"/>
      <c r="I334" s="230"/>
    </row>
    <row r="335" spans="1:10" ht="15" thickBot="1" x14ac:dyDescent="0.4">
      <c r="A335" s="828"/>
      <c r="B335" s="853"/>
      <c r="C335" s="230"/>
      <c r="D335" s="230"/>
      <c r="E335" s="230"/>
      <c r="F335" s="232"/>
      <c r="G335" s="230" t="s">
        <v>203</v>
      </c>
      <c r="H335" s="233"/>
      <c r="I335" s="230"/>
    </row>
    <row r="336" spans="1:10" ht="18.649999999999999" customHeight="1" thickBot="1" x14ac:dyDescent="0.4">
      <c r="A336" s="828"/>
      <c r="B336" s="853"/>
      <c r="C336" s="446"/>
      <c r="D336" s="446"/>
      <c r="E336" s="446"/>
      <c r="F336" s="232"/>
      <c r="G336" s="230" t="s">
        <v>1504</v>
      </c>
      <c r="H336" s="233"/>
      <c r="I336" s="230"/>
      <c r="J336" s="377"/>
    </row>
    <row r="337" spans="1:9" ht="21.65" customHeight="1" thickBot="1" x14ac:dyDescent="0.4">
      <c r="A337" s="829"/>
      <c r="B337" s="854"/>
      <c r="C337" s="244">
        <f>SUM(C331:C336)</f>
        <v>100</v>
      </c>
      <c r="D337" s="244">
        <f t="shared" ref="D337:E337" si="70">SUM(D331:D336)</f>
        <v>1000</v>
      </c>
      <c r="E337" s="235">
        <f t="shared" si="70"/>
        <v>764.7</v>
      </c>
      <c r="F337" s="236"/>
      <c r="G337" s="235" t="s">
        <v>144</v>
      </c>
      <c r="H337" s="237"/>
      <c r="I337" s="238"/>
    </row>
    <row r="338" spans="1:9" ht="19.899999999999999" customHeight="1" thickBot="1" x14ac:dyDescent="0.4">
      <c r="A338" s="835"/>
      <c r="B338" s="852" t="s">
        <v>1519</v>
      </c>
      <c r="C338" s="230"/>
      <c r="D338" s="230"/>
      <c r="E338" s="230"/>
      <c r="F338" s="232"/>
      <c r="G338" s="230" t="s">
        <v>139</v>
      </c>
      <c r="H338" s="231">
        <v>288724610</v>
      </c>
      <c r="I338" s="230">
        <v>0</v>
      </c>
    </row>
    <row r="339" spans="1:9" ht="19.899999999999999" customHeight="1" thickBot="1" x14ac:dyDescent="0.4">
      <c r="A339" s="828"/>
      <c r="B339" s="853"/>
      <c r="C339" s="239">
        <v>165</v>
      </c>
      <c r="D339" s="239">
        <v>100</v>
      </c>
      <c r="E339" s="239">
        <v>100</v>
      </c>
      <c r="F339" s="232"/>
      <c r="G339" s="230" t="s">
        <v>142</v>
      </c>
      <c r="H339" s="233"/>
      <c r="I339" s="230"/>
    </row>
    <row r="340" spans="1:9" ht="15" customHeight="1" thickBot="1" x14ac:dyDescent="0.4">
      <c r="A340" s="828"/>
      <c r="B340" s="853"/>
      <c r="C340" s="230"/>
      <c r="D340" s="230"/>
      <c r="E340" s="230"/>
      <c r="F340" s="232"/>
      <c r="G340" s="230" t="s">
        <v>202</v>
      </c>
      <c r="H340" s="233"/>
      <c r="I340" s="230"/>
    </row>
    <row r="341" spans="1:9" ht="15" thickBot="1" x14ac:dyDescent="0.4">
      <c r="A341" s="828"/>
      <c r="B341" s="853"/>
      <c r="C341" s="230">
        <v>32.5</v>
      </c>
      <c r="D341" s="239">
        <v>450</v>
      </c>
      <c r="E341" s="239">
        <v>450</v>
      </c>
      <c r="F341" s="232"/>
      <c r="G341" s="230" t="s">
        <v>140</v>
      </c>
      <c r="H341" s="233"/>
      <c r="I341" s="230"/>
    </row>
    <row r="342" spans="1:9" ht="15" thickBot="1" x14ac:dyDescent="0.4">
      <c r="A342" s="828"/>
      <c r="B342" s="853"/>
      <c r="C342" s="230"/>
      <c r="D342" s="230"/>
      <c r="E342" s="230"/>
      <c r="F342" s="232"/>
      <c r="G342" s="230" t="s">
        <v>203</v>
      </c>
      <c r="H342" s="233"/>
      <c r="I342" s="230"/>
    </row>
    <row r="343" spans="1:9" ht="15" thickBot="1" x14ac:dyDescent="0.4">
      <c r="A343" s="829"/>
      <c r="B343" s="854"/>
      <c r="C343" s="235">
        <f>SUM(C338:C342)</f>
        <v>197.5</v>
      </c>
      <c r="D343" s="244">
        <f t="shared" ref="D343:E343" si="71">SUM(D338:D342)</f>
        <v>550</v>
      </c>
      <c r="E343" s="244">
        <f t="shared" si="71"/>
        <v>550</v>
      </c>
      <c r="F343" s="236"/>
      <c r="G343" s="235" t="s">
        <v>144</v>
      </c>
      <c r="H343" s="237"/>
      <c r="I343" s="238"/>
    </row>
    <row r="344" spans="1:9" ht="15" customHeight="1" thickBot="1" x14ac:dyDescent="0.4">
      <c r="A344" s="835"/>
      <c r="B344" s="852" t="s">
        <v>1320</v>
      </c>
      <c r="C344" s="350"/>
      <c r="D344" s="350"/>
      <c r="E344" s="350"/>
      <c r="F344" s="351"/>
      <c r="G344" s="176" t="s">
        <v>139</v>
      </c>
      <c r="H344" s="352">
        <v>288724610</v>
      </c>
      <c r="I344" s="176">
        <v>0</v>
      </c>
    </row>
    <row r="345" spans="1:9" ht="15" thickBot="1" x14ac:dyDescent="0.4">
      <c r="A345" s="828"/>
      <c r="B345" s="853"/>
      <c r="C345" s="239">
        <v>130</v>
      </c>
      <c r="D345" s="239">
        <v>16</v>
      </c>
      <c r="E345" s="230"/>
      <c r="F345" s="232"/>
      <c r="G345" s="230" t="s">
        <v>142</v>
      </c>
      <c r="H345" s="233"/>
      <c r="I345" s="230"/>
    </row>
    <row r="346" spans="1:9" ht="15" customHeight="1" thickBot="1" x14ac:dyDescent="0.4">
      <c r="A346" s="828"/>
      <c r="B346" s="853"/>
      <c r="C346" s="230"/>
      <c r="D346" s="230"/>
      <c r="E346" s="230"/>
      <c r="F346" s="232"/>
      <c r="G346" s="230" t="s">
        <v>202</v>
      </c>
      <c r="H346" s="233"/>
      <c r="I346" s="230"/>
    </row>
    <row r="347" spans="1:9" ht="15" thickBot="1" x14ac:dyDescent="0.4">
      <c r="A347" s="828"/>
      <c r="B347" s="853"/>
      <c r="C347" s="239">
        <v>30</v>
      </c>
      <c r="D347" s="239">
        <v>100</v>
      </c>
      <c r="E347" s="230">
        <v>58.4</v>
      </c>
      <c r="F347" s="232"/>
      <c r="G347" s="230" t="s">
        <v>140</v>
      </c>
      <c r="H347" s="233"/>
      <c r="I347" s="230"/>
    </row>
    <row r="348" spans="1:9" ht="15" thickBot="1" x14ac:dyDescent="0.4">
      <c r="A348" s="828"/>
      <c r="B348" s="853"/>
      <c r="C348" s="230"/>
      <c r="D348" s="230"/>
      <c r="E348" s="230"/>
      <c r="F348" s="232"/>
      <c r="G348" s="230" t="s">
        <v>203</v>
      </c>
      <c r="H348" s="233"/>
      <c r="I348" s="230"/>
    </row>
    <row r="349" spans="1:9" ht="15" thickBot="1" x14ac:dyDescent="0.4">
      <c r="A349" s="829"/>
      <c r="B349" s="854"/>
      <c r="C349" s="244">
        <f>SUM(C344:C348)</f>
        <v>160</v>
      </c>
      <c r="D349" s="244">
        <f t="shared" ref="D349:E349" si="72">SUM(D344:D348)</f>
        <v>116</v>
      </c>
      <c r="E349" s="238">
        <f t="shared" si="72"/>
        <v>58.4</v>
      </c>
      <c r="F349" s="236"/>
      <c r="G349" s="235" t="s">
        <v>144</v>
      </c>
      <c r="H349" s="237"/>
      <c r="I349" s="238"/>
    </row>
    <row r="350" spans="1:9" ht="15" customHeight="1" thickBot="1" x14ac:dyDescent="0.4">
      <c r="A350" s="855"/>
      <c r="B350" s="852" t="s">
        <v>1518</v>
      </c>
      <c r="C350" s="446"/>
      <c r="D350" s="446"/>
      <c r="E350" s="446"/>
      <c r="F350" s="447"/>
      <c r="G350" s="446" t="s">
        <v>139</v>
      </c>
      <c r="H350" s="448">
        <v>288724610</v>
      </c>
      <c r="I350" s="446">
        <v>0</v>
      </c>
    </row>
    <row r="351" spans="1:9" ht="15" thickBot="1" x14ac:dyDescent="0.4">
      <c r="A351" s="856"/>
      <c r="B351" s="853"/>
      <c r="C351" s="446"/>
      <c r="D351" s="446"/>
      <c r="E351" s="446"/>
      <c r="F351" s="447"/>
      <c r="G351" s="446" t="s">
        <v>142</v>
      </c>
      <c r="H351" s="448"/>
      <c r="I351" s="446"/>
    </row>
    <row r="352" spans="1:9" ht="15" thickBot="1" x14ac:dyDescent="0.4">
      <c r="A352" s="856"/>
      <c r="B352" s="853"/>
      <c r="C352" s="446"/>
      <c r="D352" s="446"/>
      <c r="E352" s="446"/>
      <c r="F352" s="447"/>
      <c r="G352" s="446" t="s">
        <v>202</v>
      </c>
      <c r="H352" s="448"/>
      <c r="I352" s="446"/>
    </row>
    <row r="353" spans="1:10" ht="15" customHeight="1" thickBot="1" x14ac:dyDescent="0.4">
      <c r="A353" s="856"/>
      <c r="B353" s="853"/>
      <c r="C353" s="446"/>
      <c r="D353" s="446"/>
      <c r="E353" s="446"/>
      <c r="F353" s="447"/>
      <c r="G353" s="446" t="s">
        <v>140</v>
      </c>
      <c r="H353" s="448"/>
      <c r="I353" s="446"/>
    </row>
    <row r="354" spans="1:10" ht="15.65" customHeight="1" thickBot="1" x14ac:dyDescent="0.4">
      <c r="A354" s="856"/>
      <c r="B354" s="853"/>
      <c r="C354" s="446"/>
      <c r="D354" s="446"/>
      <c r="E354" s="446"/>
      <c r="F354" s="447"/>
      <c r="G354" s="446" t="s">
        <v>203</v>
      </c>
      <c r="H354" s="448"/>
      <c r="I354" s="446"/>
    </row>
    <row r="355" spans="1:10" ht="15" customHeight="1" thickBot="1" x14ac:dyDescent="0.4">
      <c r="A355" s="857"/>
      <c r="B355" s="854"/>
      <c r="C355" s="238">
        <f>SUM(C350:C354)</f>
        <v>0</v>
      </c>
      <c r="D355" s="238">
        <f t="shared" ref="D355:F355" si="73">SUM(D350:D354)</f>
        <v>0</v>
      </c>
      <c r="E355" s="238">
        <f t="shared" si="73"/>
        <v>0</v>
      </c>
      <c r="F355" s="238">
        <f t="shared" si="73"/>
        <v>0</v>
      </c>
      <c r="G355" s="235" t="s">
        <v>144</v>
      </c>
      <c r="H355" s="457"/>
      <c r="I355" s="238"/>
    </row>
    <row r="356" spans="1:10" ht="26.5" thickBot="1" x14ac:dyDescent="0.4">
      <c r="A356" s="220" t="s">
        <v>255</v>
      </c>
      <c r="B356" s="221" t="s">
        <v>260</v>
      </c>
      <c r="C356" s="222"/>
      <c r="D356" s="222"/>
      <c r="E356" s="222"/>
      <c r="F356" s="223" t="s">
        <v>259</v>
      </c>
      <c r="G356" s="221"/>
      <c r="H356" s="222"/>
      <c r="I356" s="222"/>
    </row>
    <row r="357" spans="1:10" ht="15" thickBot="1" x14ac:dyDescent="0.4">
      <c r="A357" s="224" t="s">
        <v>263</v>
      </c>
      <c r="B357" s="225" t="s">
        <v>265</v>
      </c>
      <c r="C357" s="226"/>
      <c r="D357" s="226"/>
      <c r="E357" s="226"/>
      <c r="F357" s="227" t="s">
        <v>264</v>
      </c>
      <c r="G357" s="225"/>
      <c r="H357" s="226"/>
      <c r="I357" s="226"/>
    </row>
    <row r="358" spans="1:10" ht="15" customHeight="1" thickBot="1" x14ac:dyDescent="0.4">
      <c r="A358" s="835" t="s">
        <v>266</v>
      </c>
      <c r="B358" s="861" t="s">
        <v>268</v>
      </c>
      <c r="C358" s="360">
        <f>C364+C370+C376</f>
        <v>0</v>
      </c>
      <c r="D358" s="360">
        <f t="shared" ref="D358:E362" si="74">D364+D370+D376</f>
        <v>0</v>
      </c>
      <c r="E358" s="360">
        <f t="shared" si="74"/>
        <v>0</v>
      </c>
      <c r="F358" s="351" t="s">
        <v>477</v>
      </c>
      <c r="G358" s="176" t="s">
        <v>139</v>
      </c>
      <c r="H358" s="352">
        <v>288724610</v>
      </c>
      <c r="I358" s="176">
        <v>0</v>
      </c>
    </row>
    <row r="359" spans="1:10" ht="15" thickBot="1" x14ac:dyDescent="0.4">
      <c r="A359" s="828"/>
      <c r="B359" s="862"/>
      <c r="C359" s="360">
        <f>C365+C371+C377</f>
        <v>356.8</v>
      </c>
      <c r="D359" s="360">
        <f t="shared" si="74"/>
        <v>479.1</v>
      </c>
      <c r="E359" s="360">
        <f t="shared" si="74"/>
        <v>0</v>
      </c>
      <c r="F359" s="232"/>
      <c r="G359" s="230" t="s">
        <v>142</v>
      </c>
      <c r="H359" s="233"/>
      <c r="I359" s="230"/>
    </row>
    <row r="360" spans="1:10" ht="15" thickBot="1" x14ac:dyDescent="0.4">
      <c r="A360" s="828"/>
      <c r="B360" s="862"/>
      <c r="C360" s="360">
        <f>C366+C372+C378</f>
        <v>0</v>
      </c>
      <c r="D360" s="360">
        <f t="shared" si="74"/>
        <v>0</v>
      </c>
      <c r="E360" s="360">
        <f t="shared" si="74"/>
        <v>0</v>
      </c>
      <c r="F360" s="232"/>
      <c r="G360" s="230" t="s">
        <v>202</v>
      </c>
      <c r="H360" s="233"/>
      <c r="I360" s="230"/>
    </row>
    <row r="361" spans="1:10" ht="15" customHeight="1" thickBot="1" x14ac:dyDescent="0.4">
      <c r="A361" s="828"/>
      <c r="B361" s="862"/>
      <c r="C361" s="360">
        <f t="shared" ref="C361:C362" si="75">C367+C373+C379</f>
        <v>2084.9</v>
      </c>
      <c r="D361" s="360">
        <f t="shared" si="74"/>
        <v>2314.6999999999998</v>
      </c>
      <c r="E361" s="360">
        <f t="shared" si="74"/>
        <v>0</v>
      </c>
      <c r="F361" s="232"/>
      <c r="G361" s="230" t="s">
        <v>140</v>
      </c>
      <c r="H361" s="233"/>
      <c r="I361" s="230"/>
    </row>
    <row r="362" spans="1:10" ht="15" thickBot="1" x14ac:dyDescent="0.4">
      <c r="A362" s="828"/>
      <c r="B362" s="862"/>
      <c r="C362" s="360">
        <f t="shared" si="75"/>
        <v>0</v>
      </c>
      <c r="D362" s="360">
        <f t="shared" si="74"/>
        <v>0</v>
      </c>
      <c r="E362" s="360">
        <f t="shared" si="74"/>
        <v>0</v>
      </c>
      <c r="F362" s="232"/>
      <c r="G362" s="230" t="s">
        <v>203</v>
      </c>
      <c r="H362" s="233"/>
      <c r="I362" s="230"/>
    </row>
    <row r="363" spans="1:10" ht="15" thickBot="1" x14ac:dyDescent="0.4">
      <c r="A363" s="829"/>
      <c r="B363" s="863"/>
      <c r="C363" s="244">
        <f>SUM(C358:C362)</f>
        <v>2441.7000000000003</v>
      </c>
      <c r="D363" s="244">
        <f t="shared" ref="D363:E363" si="76">SUM(D358:D362)</f>
        <v>2793.7999999999997</v>
      </c>
      <c r="E363" s="244">
        <f t="shared" si="76"/>
        <v>0</v>
      </c>
      <c r="F363" s="236"/>
      <c r="G363" s="235" t="s">
        <v>144</v>
      </c>
      <c r="H363" s="237"/>
      <c r="I363" s="238"/>
    </row>
    <row r="364" spans="1:10" ht="15" customHeight="1" thickBot="1" x14ac:dyDescent="0.4">
      <c r="A364" s="855"/>
      <c r="B364" s="852" t="s">
        <v>1610</v>
      </c>
      <c r="C364" s="458"/>
      <c r="D364" s="654"/>
      <c r="E364" s="458"/>
      <c r="F364" s="447"/>
      <c r="G364" s="446" t="s">
        <v>139</v>
      </c>
      <c r="H364" s="448">
        <v>288724610</v>
      </c>
      <c r="I364" s="446">
        <v>0</v>
      </c>
      <c r="J364" s="459"/>
    </row>
    <row r="365" spans="1:10" ht="15" thickBot="1" x14ac:dyDescent="0.4">
      <c r="A365" s="856"/>
      <c r="B365" s="853"/>
      <c r="C365" s="446">
        <v>76.8</v>
      </c>
      <c r="D365" s="446">
        <v>179.1</v>
      </c>
      <c r="E365" s="458"/>
      <c r="F365" s="447"/>
      <c r="G365" s="446" t="s">
        <v>142</v>
      </c>
      <c r="H365" s="449"/>
      <c r="I365" s="446"/>
    </row>
    <row r="366" spans="1:10" ht="15" thickBot="1" x14ac:dyDescent="0.4">
      <c r="A366" s="856"/>
      <c r="B366" s="853"/>
      <c r="C366" s="458"/>
      <c r="D366" s="654"/>
      <c r="E366" s="458"/>
      <c r="F366" s="447"/>
      <c r="G366" s="446" t="s">
        <v>202</v>
      </c>
      <c r="H366" s="449"/>
      <c r="I366" s="446"/>
    </row>
    <row r="367" spans="1:10" ht="15" customHeight="1" thickBot="1" x14ac:dyDescent="0.4">
      <c r="A367" s="856"/>
      <c r="B367" s="853"/>
      <c r="C367" s="446">
        <v>434.9</v>
      </c>
      <c r="D367" s="446">
        <v>1014.7</v>
      </c>
      <c r="E367" s="458"/>
      <c r="F367" s="447"/>
      <c r="G367" s="446" t="s">
        <v>140</v>
      </c>
      <c r="H367" s="449"/>
      <c r="I367" s="446"/>
    </row>
    <row r="368" spans="1:10" ht="15" thickBot="1" x14ac:dyDescent="0.4">
      <c r="A368" s="856"/>
      <c r="B368" s="853"/>
      <c r="C368" s="458"/>
      <c r="D368" s="654"/>
      <c r="E368" s="458"/>
      <c r="F368" s="447"/>
      <c r="G368" s="446" t="s">
        <v>203</v>
      </c>
      <c r="H368" s="449"/>
      <c r="I368" s="446"/>
    </row>
    <row r="369" spans="1:9" ht="15" thickBot="1" x14ac:dyDescent="0.4">
      <c r="A369" s="857"/>
      <c r="B369" s="854"/>
      <c r="C369" s="235">
        <f>SUM(C364:C368)</f>
        <v>511.7</v>
      </c>
      <c r="D369" s="235">
        <f t="shared" ref="D369:E369" si="77">SUM(D364:D368)</f>
        <v>1193.8</v>
      </c>
      <c r="E369" s="235">
        <f t="shared" si="77"/>
        <v>0</v>
      </c>
      <c r="F369" s="236"/>
      <c r="G369" s="235"/>
      <c r="H369" s="237"/>
      <c r="I369" s="238"/>
    </row>
    <row r="370" spans="1:9" ht="15" customHeight="1" thickBot="1" x14ac:dyDescent="0.4">
      <c r="A370" s="835"/>
      <c r="B370" s="852" t="s">
        <v>1608</v>
      </c>
      <c r="C370" s="458"/>
      <c r="D370" s="458"/>
      <c r="E370" s="458"/>
      <c r="F370" s="447"/>
      <c r="G370" s="446" t="s">
        <v>139</v>
      </c>
      <c r="H370" s="448">
        <v>288724610</v>
      </c>
      <c r="I370" s="446">
        <v>0</v>
      </c>
    </row>
    <row r="371" spans="1:9" ht="15" thickBot="1" x14ac:dyDescent="0.4">
      <c r="A371" s="828"/>
      <c r="B371" s="853"/>
      <c r="C371" s="445">
        <v>80</v>
      </c>
      <c r="D371" s="445">
        <v>300</v>
      </c>
      <c r="E371" s="458"/>
      <c r="F371" s="447"/>
      <c r="G371" s="446" t="s">
        <v>142</v>
      </c>
      <c r="H371" s="448"/>
      <c r="I371" s="446"/>
    </row>
    <row r="372" spans="1:9" ht="15" thickBot="1" x14ac:dyDescent="0.4">
      <c r="A372" s="828"/>
      <c r="B372" s="853"/>
      <c r="C372" s="445"/>
      <c r="D372" s="445"/>
      <c r="E372" s="458"/>
      <c r="F372" s="447"/>
      <c r="G372" s="446" t="s">
        <v>202</v>
      </c>
      <c r="H372" s="448"/>
      <c r="I372" s="446"/>
    </row>
    <row r="373" spans="1:9" ht="15" customHeight="1" thickBot="1" x14ac:dyDescent="0.4">
      <c r="A373" s="828"/>
      <c r="B373" s="853"/>
      <c r="C373" s="445">
        <v>200</v>
      </c>
      <c r="D373" s="445">
        <v>1300</v>
      </c>
      <c r="E373" s="458"/>
      <c r="F373" s="447"/>
      <c r="G373" s="446" t="s">
        <v>140</v>
      </c>
      <c r="H373" s="448"/>
      <c r="I373" s="446"/>
    </row>
    <row r="374" spans="1:9" ht="15" thickBot="1" x14ac:dyDescent="0.4">
      <c r="A374" s="828"/>
      <c r="B374" s="853"/>
      <c r="C374" s="458"/>
      <c r="D374" s="458"/>
      <c r="E374" s="458"/>
      <c r="F374" s="447"/>
      <c r="G374" s="446" t="s">
        <v>203</v>
      </c>
      <c r="H374" s="448"/>
      <c r="I374" s="446"/>
    </row>
    <row r="375" spans="1:9" ht="15" thickBot="1" x14ac:dyDescent="0.4">
      <c r="A375" s="829"/>
      <c r="B375" s="854"/>
      <c r="C375" s="244">
        <f>SUM(C370:C374)</f>
        <v>280</v>
      </c>
      <c r="D375" s="244">
        <f t="shared" ref="D375:E375" si="78">SUM(D370:D374)</f>
        <v>1600</v>
      </c>
      <c r="E375" s="235">
        <f t="shared" si="78"/>
        <v>0</v>
      </c>
      <c r="F375" s="236"/>
      <c r="G375" s="238"/>
      <c r="H375" s="457"/>
      <c r="I375" s="238"/>
    </row>
    <row r="376" spans="1:9" ht="15" customHeight="1" thickBot="1" x14ac:dyDescent="0.4">
      <c r="A376" s="855"/>
      <c r="B376" s="852" t="s">
        <v>1609</v>
      </c>
      <c r="C376" s="458"/>
      <c r="D376" s="458"/>
      <c r="E376" s="458"/>
      <c r="F376" s="447"/>
      <c r="G376" s="446" t="s">
        <v>139</v>
      </c>
      <c r="H376" s="448">
        <v>288724610</v>
      </c>
      <c r="I376" s="446">
        <v>0</v>
      </c>
    </row>
    <row r="377" spans="1:9" ht="15" thickBot="1" x14ac:dyDescent="0.4">
      <c r="A377" s="856"/>
      <c r="B377" s="853"/>
      <c r="C377" s="445">
        <v>200</v>
      </c>
      <c r="D377" s="458"/>
      <c r="E377" s="458"/>
      <c r="F377" s="447"/>
      <c r="G377" s="446" t="s">
        <v>142</v>
      </c>
      <c r="H377" s="449"/>
      <c r="I377" s="446"/>
    </row>
    <row r="378" spans="1:9" ht="15" thickBot="1" x14ac:dyDescent="0.4">
      <c r="A378" s="856"/>
      <c r="B378" s="853"/>
      <c r="C378" s="445"/>
      <c r="D378" s="458"/>
      <c r="E378" s="458"/>
      <c r="F378" s="447"/>
      <c r="G378" s="446" t="s">
        <v>202</v>
      </c>
      <c r="H378" s="449"/>
      <c r="I378" s="446"/>
    </row>
    <row r="379" spans="1:9" ht="15" customHeight="1" thickBot="1" x14ac:dyDescent="0.4">
      <c r="A379" s="856"/>
      <c r="B379" s="853"/>
      <c r="C379" s="445">
        <v>1450</v>
      </c>
      <c r="D379" s="458"/>
      <c r="E379" s="458"/>
      <c r="F379" s="447"/>
      <c r="G379" s="446" t="s">
        <v>140</v>
      </c>
      <c r="H379" s="449"/>
      <c r="I379" s="446"/>
    </row>
    <row r="380" spans="1:9" ht="15" thickBot="1" x14ac:dyDescent="0.4">
      <c r="A380" s="856"/>
      <c r="B380" s="853"/>
      <c r="C380" s="458"/>
      <c r="D380" s="458"/>
      <c r="E380" s="458"/>
      <c r="F380" s="447"/>
      <c r="G380" s="446" t="s">
        <v>203</v>
      </c>
      <c r="H380" s="449"/>
      <c r="I380" s="446"/>
    </row>
    <row r="381" spans="1:9" ht="15" thickBot="1" x14ac:dyDescent="0.4">
      <c r="A381" s="857"/>
      <c r="B381" s="854"/>
      <c r="C381" s="244">
        <f>SUM(C376:C380)</f>
        <v>1650</v>
      </c>
      <c r="D381" s="235">
        <f t="shared" ref="D381:E381" si="79">SUM(D376:D380)</f>
        <v>0</v>
      </c>
      <c r="E381" s="235">
        <f t="shared" si="79"/>
        <v>0</v>
      </c>
      <c r="F381" s="236"/>
      <c r="G381" s="235"/>
      <c r="H381" s="237"/>
      <c r="I381" s="238"/>
    </row>
    <row r="382" spans="1:9" ht="26.5" thickBot="1" x14ac:dyDescent="0.4">
      <c r="A382" s="220" t="s">
        <v>255</v>
      </c>
      <c r="B382" s="221" t="s">
        <v>260</v>
      </c>
      <c r="C382" s="222"/>
      <c r="D382" s="222"/>
      <c r="E382" s="222"/>
      <c r="F382" s="223" t="s">
        <v>259</v>
      </c>
      <c r="G382" s="221"/>
      <c r="H382" s="222"/>
      <c r="I382" s="222"/>
    </row>
    <row r="383" spans="1:9" ht="15" thickBot="1" x14ac:dyDescent="0.4">
      <c r="A383" s="224" t="s">
        <v>269</v>
      </c>
      <c r="B383" s="225" t="s">
        <v>271</v>
      </c>
      <c r="C383" s="226"/>
      <c r="D383" s="226"/>
      <c r="E383" s="226"/>
      <c r="F383" s="227" t="s">
        <v>270</v>
      </c>
      <c r="G383" s="225"/>
      <c r="H383" s="226"/>
      <c r="I383" s="226"/>
    </row>
    <row r="384" spans="1:9" ht="15" customHeight="1" thickBot="1" x14ac:dyDescent="0.4">
      <c r="A384" s="828" t="s">
        <v>272</v>
      </c>
      <c r="B384" s="846" t="s">
        <v>273</v>
      </c>
      <c r="C384" s="228">
        <f>C390*1</f>
        <v>0</v>
      </c>
      <c r="D384" s="229">
        <f t="shared" ref="D384:E388" si="80">D390*1</f>
        <v>0</v>
      </c>
      <c r="E384" s="229">
        <f t="shared" si="80"/>
        <v>0</v>
      </c>
      <c r="F384" s="73" t="s">
        <v>666</v>
      </c>
      <c r="G384" s="230" t="s">
        <v>139</v>
      </c>
      <c r="H384" s="231">
        <v>288724610</v>
      </c>
      <c r="I384" s="230">
        <v>0</v>
      </c>
    </row>
    <row r="385" spans="1:9" ht="15" customHeight="1" thickBot="1" x14ac:dyDescent="0.4">
      <c r="A385" s="828"/>
      <c r="B385" s="847"/>
      <c r="C385" s="228">
        <f>C391*1</f>
        <v>0</v>
      </c>
      <c r="D385" s="229">
        <f t="shared" si="80"/>
        <v>0</v>
      </c>
      <c r="E385" s="229">
        <f t="shared" si="80"/>
        <v>0</v>
      </c>
      <c r="F385" s="232"/>
      <c r="G385" s="230" t="s">
        <v>142</v>
      </c>
      <c r="H385" s="233"/>
      <c r="I385" s="230"/>
    </row>
    <row r="386" spans="1:9" ht="15" thickBot="1" x14ac:dyDescent="0.4">
      <c r="A386" s="828"/>
      <c r="B386" s="847"/>
      <c r="C386" s="228">
        <f>C392*1</f>
        <v>0</v>
      </c>
      <c r="D386" s="229">
        <f t="shared" si="80"/>
        <v>0</v>
      </c>
      <c r="E386" s="229">
        <f t="shared" si="80"/>
        <v>0</v>
      </c>
      <c r="F386" s="232"/>
      <c r="G386" s="230" t="s">
        <v>202</v>
      </c>
      <c r="H386" s="233"/>
      <c r="I386" s="230"/>
    </row>
    <row r="387" spans="1:9" ht="15" thickBot="1" x14ac:dyDescent="0.4">
      <c r="A387" s="828"/>
      <c r="B387" s="847"/>
      <c r="C387" s="228">
        <f>C393*1</f>
        <v>0</v>
      </c>
      <c r="D387" s="229">
        <f t="shared" si="80"/>
        <v>0</v>
      </c>
      <c r="E387" s="229">
        <f t="shared" si="80"/>
        <v>0</v>
      </c>
      <c r="F387" s="232"/>
      <c r="G387" s="230" t="s">
        <v>140</v>
      </c>
      <c r="H387" s="233"/>
      <c r="I387" s="230"/>
    </row>
    <row r="388" spans="1:9" ht="15" thickBot="1" x14ac:dyDescent="0.4">
      <c r="A388" s="828"/>
      <c r="B388" s="847"/>
      <c r="C388" s="228">
        <f>C394*1</f>
        <v>0</v>
      </c>
      <c r="D388" s="229">
        <f t="shared" si="80"/>
        <v>0</v>
      </c>
      <c r="E388" s="229">
        <f t="shared" si="80"/>
        <v>0</v>
      </c>
      <c r="F388" s="232"/>
      <c r="G388" s="230" t="s">
        <v>203</v>
      </c>
      <c r="H388" s="233"/>
      <c r="I388" s="230"/>
    </row>
    <row r="389" spans="1:9" ht="15" thickBot="1" x14ac:dyDescent="0.4">
      <c r="A389" s="829"/>
      <c r="B389" s="848"/>
      <c r="C389" s="244">
        <f>SUM(C384:C388)</f>
        <v>0</v>
      </c>
      <c r="D389" s="235">
        <f t="shared" ref="D389:E389" si="81">SUM(D384:D388)</f>
        <v>0</v>
      </c>
      <c r="E389" s="235">
        <f t="shared" si="81"/>
        <v>0</v>
      </c>
      <c r="F389" s="236"/>
      <c r="G389" s="235" t="s">
        <v>144</v>
      </c>
      <c r="H389" s="237"/>
      <c r="I389" s="238"/>
    </row>
    <row r="390" spans="1:9" ht="15" thickBot="1" x14ac:dyDescent="0.4">
      <c r="A390" s="828"/>
      <c r="B390" s="830"/>
      <c r="C390" s="230"/>
      <c r="D390" s="230"/>
      <c r="E390" s="230"/>
      <c r="F390" s="73"/>
      <c r="G390" s="230" t="s">
        <v>139</v>
      </c>
      <c r="H390" s="231">
        <v>288724610</v>
      </c>
      <c r="I390" s="230">
        <v>0</v>
      </c>
    </row>
    <row r="391" spans="1:9" ht="15" customHeight="1" thickBot="1" x14ac:dyDescent="0.4">
      <c r="A391" s="828"/>
      <c r="B391" s="831"/>
      <c r="C391" s="230"/>
      <c r="D391" s="230"/>
      <c r="E391" s="230"/>
      <c r="F391" s="232"/>
      <c r="G391" s="230" t="s">
        <v>142</v>
      </c>
      <c r="H391" s="233"/>
      <c r="I391" s="230"/>
    </row>
    <row r="392" spans="1:9" ht="15" thickBot="1" x14ac:dyDescent="0.4">
      <c r="A392" s="828"/>
      <c r="B392" s="831"/>
      <c r="C392" s="230"/>
      <c r="D392" s="230"/>
      <c r="E392" s="230"/>
      <c r="F392" s="232"/>
      <c r="G392" s="230" t="s">
        <v>202</v>
      </c>
      <c r="H392" s="233"/>
      <c r="I392" s="230"/>
    </row>
    <row r="393" spans="1:9" ht="15" thickBot="1" x14ac:dyDescent="0.4">
      <c r="A393" s="828"/>
      <c r="B393" s="831"/>
      <c r="C393" s="239"/>
      <c r="D393" s="230"/>
      <c r="E393" s="230"/>
      <c r="F393" s="232"/>
      <c r="G393" s="230" t="s">
        <v>140</v>
      </c>
      <c r="H393" s="233"/>
      <c r="I393" s="230"/>
    </row>
    <row r="394" spans="1:9" ht="15" thickBot="1" x14ac:dyDescent="0.4">
      <c r="A394" s="828"/>
      <c r="B394" s="831"/>
      <c r="C394" s="230"/>
      <c r="D394" s="230"/>
      <c r="E394" s="230"/>
      <c r="F394" s="232"/>
      <c r="G394" s="230" t="s">
        <v>203</v>
      </c>
      <c r="H394" s="233"/>
      <c r="I394" s="230"/>
    </row>
    <row r="395" spans="1:9" ht="15" thickBot="1" x14ac:dyDescent="0.4">
      <c r="A395" s="829"/>
      <c r="B395" s="832"/>
      <c r="C395" s="238">
        <f>SUM(C390:C394)</f>
        <v>0</v>
      </c>
      <c r="D395" s="238">
        <f t="shared" ref="D395:E395" si="82">SUM(D390:D394)</f>
        <v>0</v>
      </c>
      <c r="E395" s="238">
        <f t="shared" si="82"/>
        <v>0</v>
      </c>
      <c r="F395" s="236"/>
      <c r="G395" s="235" t="s">
        <v>144</v>
      </c>
      <c r="H395" s="237"/>
      <c r="I395" s="238"/>
    </row>
    <row r="396" spans="1:9" ht="15" thickBot="1" x14ac:dyDescent="0.4">
      <c r="A396" s="234"/>
      <c r="B396" s="241" t="s">
        <v>258</v>
      </c>
      <c r="C396" s="242"/>
      <c r="D396" s="242"/>
      <c r="E396" s="242"/>
      <c r="F396" s="242"/>
      <c r="G396" s="229"/>
      <c r="H396" s="231"/>
      <c r="I396" s="231"/>
    </row>
    <row r="397" spans="1:9" ht="29.5" customHeight="1" thickBot="1" x14ac:dyDescent="0.4">
      <c r="A397" s="220" t="s">
        <v>274</v>
      </c>
      <c r="B397" s="221" t="s">
        <v>278</v>
      </c>
      <c r="C397" s="222"/>
      <c r="D397" s="222"/>
      <c r="E397" s="222"/>
      <c r="F397" s="223" t="s">
        <v>277</v>
      </c>
      <c r="G397" s="221"/>
      <c r="H397" s="222"/>
      <c r="I397" s="222"/>
    </row>
    <row r="398" spans="1:9" ht="37.15" customHeight="1" thickBot="1" x14ac:dyDescent="0.4">
      <c r="A398" s="224" t="s">
        <v>275</v>
      </c>
      <c r="B398" s="225" t="s">
        <v>280</v>
      </c>
      <c r="C398" s="226"/>
      <c r="D398" s="226"/>
      <c r="E398" s="226"/>
      <c r="F398" s="227" t="s">
        <v>279</v>
      </c>
      <c r="G398" s="225"/>
      <c r="H398" s="226"/>
      <c r="I398" s="226"/>
    </row>
    <row r="399" spans="1:9" ht="15" customHeight="1" thickBot="1" x14ac:dyDescent="0.4">
      <c r="A399" s="835" t="s">
        <v>276</v>
      </c>
      <c r="B399" s="846" t="s">
        <v>281</v>
      </c>
      <c r="C399" s="360">
        <f>C405*1</f>
        <v>0</v>
      </c>
      <c r="D399" s="360">
        <f t="shared" ref="D399:E403" si="83">D405*1</f>
        <v>0</v>
      </c>
      <c r="E399" s="360">
        <f t="shared" si="83"/>
        <v>0</v>
      </c>
      <c r="F399" s="351" t="s">
        <v>653</v>
      </c>
      <c r="G399" s="176" t="s">
        <v>139</v>
      </c>
      <c r="H399" s="352">
        <v>288724610</v>
      </c>
      <c r="I399" s="176">
        <v>0</v>
      </c>
    </row>
    <row r="400" spans="1:9" ht="15" thickBot="1" x14ac:dyDescent="0.4">
      <c r="A400" s="828"/>
      <c r="B400" s="847"/>
      <c r="C400" s="228">
        <f>C406*1</f>
        <v>122.5</v>
      </c>
      <c r="D400" s="228">
        <f t="shared" si="83"/>
        <v>0</v>
      </c>
      <c r="E400" s="228">
        <f t="shared" si="83"/>
        <v>0</v>
      </c>
      <c r="F400" s="232"/>
      <c r="G400" s="230" t="s">
        <v>142</v>
      </c>
      <c r="H400" s="233"/>
      <c r="I400" s="230"/>
    </row>
    <row r="401" spans="1:10" ht="15" thickBot="1" x14ac:dyDescent="0.4">
      <c r="A401" s="828"/>
      <c r="B401" s="847"/>
      <c r="C401" s="228">
        <f>C407*1</f>
        <v>0</v>
      </c>
      <c r="D401" s="228">
        <f t="shared" si="83"/>
        <v>0</v>
      </c>
      <c r="E401" s="228">
        <f t="shared" si="83"/>
        <v>0</v>
      </c>
      <c r="F401" s="232"/>
      <c r="G401" s="230" t="s">
        <v>202</v>
      </c>
      <c r="H401" s="233"/>
      <c r="I401" s="230"/>
    </row>
    <row r="402" spans="1:10" ht="15" thickBot="1" x14ac:dyDescent="0.4">
      <c r="A402" s="828"/>
      <c r="B402" s="847"/>
      <c r="C402" s="228">
        <f>C408*1</f>
        <v>0</v>
      </c>
      <c r="D402" s="228">
        <f t="shared" si="83"/>
        <v>0</v>
      </c>
      <c r="E402" s="228">
        <f t="shared" si="83"/>
        <v>0</v>
      </c>
      <c r="F402" s="232"/>
      <c r="G402" s="230" t="s">
        <v>140</v>
      </c>
      <c r="H402" s="233"/>
      <c r="I402" s="230"/>
    </row>
    <row r="403" spans="1:10" ht="15" thickBot="1" x14ac:dyDescent="0.4">
      <c r="A403" s="828"/>
      <c r="B403" s="847"/>
      <c r="C403" s="228">
        <f>C409*1</f>
        <v>0</v>
      </c>
      <c r="D403" s="228">
        <f t="shared" si="83"/>
        <v>0</v>
      </c>
      <c r="E403" s="228">
        <f t="shared" si="83"/>
        <v>0</v>
      </c>
      <c r="F403" s="232"/>
      <c r="G403" s="230" t="s">
        <v>203</v>
      </c>
      <c r="H403" s="233"/>
      <c r="I403" s="230"/>
    </row>
    <row r="404" spans="1:10" ht="15" customHeight="1" thickBot="1" x14ac:dyDescent="0.4">
      <c r="A404" s="829"/>
      <c r="B404" s="848"/>
      <c r="C404" s="244">
        <f>SUM(C399:C403)</f>
        <v>122.5</v>
      </c>
      <c r="D404" s="244">
        <f t="shared" ref="D404:E404" si="84">SUM(D399:D403)</f>
        <v>0</v>
      </c>
      <c r="E404" s="244">
        <f t="shared" si="84"/>
        <v>0</v>
      </c>
      <c r="F404" s="236"/>
      <c r="G404" s="235" t="s">
        <v>144</v>
      </c>
      <c r="H404" s="237"/>
      <c r="I404" s="238"/>
    </row>
    <row r="405" spans="1:10" ht="15" customHeight="1" thickBot="1" x14ac:dyDescent="0.4">
      <c r="A405" s="828"/>
      <c r="B405" s="852" t="s">
        <v>654</v>
      </c>
      <c r="C405" s="230"/>
      <c r="D405" s="230"/>
      <c r="E405" s="230"/>
      <c r="F405" s="73"/>
      <c r="G405" s="230" t="s">
        <v>139</v>
      </c>
      <c r="H405" s="231">
        <v>288724610</v>
      </c>
      <c r="I405" s="230">
        <v>0</v>
      </c>
    </row>
    <row r="406" spans="1:10" ht="15" customHeight="1" thickBot="1" x14ac:dyDescent="0.4">
      <c r="A406" s="828"/>
      <c r="B406" s="853"/>
      <c r="C406" s="230">
        <v>122.5</v>
      </c>
      <c r="D406" s="230"/>
      <c r="E406" s="230"/>
      <c r="F406" s="232"/>
      <c r="G406" s="230" t="s">
        <v>142</v>
      </c>
      <c r="H406" s="233"/>
      <c r="I406" s="230"/>
    </row>
    <row r="407" spans="1:10" ht="15" thickBot="1" x14ac:dyDescent="0.4">
      <c r="A407" s="828"/>
      <c r="B407" s="853"/>
      <c r="C407" s="230"/>
      <c r="D407" s="230"/>
      <c r="E407" s="230"/>
      <c r="F407" s="232"/>
      <c r="G407" s="230" t="s">
        <v>202</v>
      </c>
      <c r="H407" s="233"/>
      <c r="I407" s="230"/>
      <c r="J407" s="378"/>
    </row>
    <row r="408" spans="1:10" ht="15" thickBot="1" x14ac:dyDescent="0.4">
      <c r="A408" s="828"/>
      <c r="B408" s="853"/>
      <c r="C408" s="230"/>
      <c r="D408" s="230"/>
      <c r="E408" s="230"/>
      <c r="F408" s="232"/>
      <c r="G408" s="230" t="s">
        <v>140</v>
      </c>
      <c r="H408" s="233"/>
      <c r="I408" s="230"/>
      <c r="J408" s="378"/>
    </row>
    <row r="409" spans="1:10" ht="15" thickBot="1" x14ac:dyDescent="0.4">
      <c r="A409" s="828"/>
      <c r="B409" s="853"/>
      <c r="C409" s="230"/>
      <c r="D409" s="230"/>
      <c r="E409" s="230"/>
      <c r="F409" s="232"/>
      <c r="G409" s="230" t="s">
        <v>203</v>
      </c>
      <c r="H409" s="233"/>
      <c r="I409" s="230"/>
    </row>
    <row r="410" spans="1:10" ht="15" thickBot="1" x14ac:dyDescent="0.4">
      <c r="A410" s="829"/>
      <c r="B410" s="854"/>
      <c r="C410" s="235">
        <f>SUM(C405:C409)</f>
        <v>122.5</v>
      </c>
      <c r="D410" s="235">
        <f t="shared" ref="D410:E410" si="85">SUM(D405:D409)</f>
        <v>0</v>
      </c>
      <c r="E410" s="235">
        <f t="shared" si="85"/>
        <v>0</v>
      </c>
      <c r="F410" s="236"/>
      <c r="G410" s="235" t="s">
        <v>144</v>
      </c>
      <c r="H410" s="237"/>
      <c r="I410" s="238"/>
    </row>
    <row r="411" spans="1:10" ht="33" customHeight="1" thickBot="1" x14ac:dyDescent="0.4">
      <c r="A411" s="220" t="s">
        <v>274</v>
      </c>
      <c r="B411" s="221" t="s">
        <v>278</v>
      </c>
      <c r="C411" s="222"/>
      <c r="D411" s="222"/>
      <c r="E411" s="222"/>
      <c r="F411" s="223" t="s">
        <v>277</v>
      </c>
      <c r="G411" s="221"/>
      <c r="H411" s="222"/>
      <c r="I411" s="222"/>
    </row>
    <row r="412" spans="1:10" ht="39.65" customHeight="1" thickBot="1" x14ac:dyDescent="0.4">
      <c r="A412" s="224" t="s">
        <v>282</v>
      </c>
      <c r="B412" s="225" t="s">
        <v>285</v>
      </c>
      <c r="C412" s="226"/>
      <c r="D412" s="226"/>
      <c r="E412" s="226"/>
      <c r="F412" s="227" t="s">
        <v>284</v>
      </c>
      <c r="G412" s="225"/>
      <c r="H412" s="226"/>
      <c r="I412" s="226"/>
    </row>
    <row r="413" spans="1:10" ht="15" customHeight="1" thickBot="1" x14ac:dyDescent="0.4">
      <c r="A413" s="828" t="s">
        <v>283</v>
      </c>
      <c r="B413" s="846" t="s">
        <v>655</v>
      </c>
      <c r="C413" s="228">
        <f>C419*1</f>
        <v>0</v>
      </c>
      <c r="D413" s="228">
        <f t="shared" ref="D413:E413" si="86">D419*1</f>
        <v>0</v>
      </c>
      <c r="E413" s="228">
        <f t="shared" si="86"/>
        <v>0</v>
      </c>
      <c r="F413" s="73" t="s">
        <v>362</v>
      </c>
      <c r="G413" s="230" t="s">
        <v>139</v>
      </c>
      <c r="H413" s="231">
        <v>288724610</v>
      </c>
      <c r="I413" s="230">
        <v>0</v>
      </c>
    </row>
    <row r="414" spans="1:10" ht="15" thickBot="1" x14ac:dyDescent="0.4">
      <c r="A414" s="828"/>
      <c r="B414" s="847"/>
      <c r="C414" s="228">
        <f t="shared" ref="C414:E417" si="87">C420*1</f>
        <v>100</v>
      </c>
      <c r="D414" s="228">
        <f t="shared" si="87"/>
        <v>0</v>
      </c>
      <c r="E414" s="228">
        <f t="shared" si="87"/>
        <v>0</v>
      </c>
      <c r="F414" s="232"/>
      <c r="G414" s="230" t="s">
        <v>142</v>
      </c>
      <c r="H414" s="233"/>
      <c r="I414" s="230"/>
    </row>
    <row r="415" spans="1:10" ht="15" thickBot="1" x14ac:dyDescent="0.4">
      <c r="A415" s="828"/>
      <c r="B415" s="847"/>
      <c r="C415" s="228">
        <f t="shared" si="87"/>
        <v>0</v>
      </c>
      <c r="D415" s="228">
        <f t="shared" si="87"/>
        <v>0</v>
      </c>
      <c r="E415" s="228">
        <f t="shared" si="87"/>
        <v>0</v>
      </c>
      <c r="F415" s="232"/>
      <c r="G415" s="230" t="s">
        <v>202</v>
      </c>
      <c r="H415" s="233"/>
      <c r="I415" s="230"/>
    </row>
    <row r="416" spans="1:10" ht="15" thickBot="1" x14ac:dyDescent="0.4">
      <c r="A416" s="828"/>
      <c r="B416" s="847"/>
      <c r="C416" s="228">
        <f t="shared" si="87"/>
        <v>401.2</v>
      </c>
      <c r="D416" s="228">
        <f t="shared" si="87"/>
        <v>200.6</v>
      </c>
      <c r="E416" s="228">
        <f t="shared" si="87"/>
        <v>0</v>
      </c>
      <c r="F416" s="232"/>
      <c r="G416" s="230" t="s">
        <v>140</v>
      </c>
      <c r="H416" s="233"/>
      <c r="I416" s="230"/>
    </row>
    <row r="417" spans="1:11" ht="15" thickBot="1" x14ac:dyDescent="0.4">
      <c r="A417" s="828"/>
      <c r="B417" s="847"/>
      <c r="C417" s="228">
        <f>C423*1</f>
        <v>0</v>
      </c>
      <c r="D417" s="228">
        <f t="shared" si="87"/>
        <v>0</v>
      </c>
      <c r="E417" s="228">
        <f t="shared" si="87"/>
        <v>0</v>
      </c>
      <c r="F417" s="232"/>
      <c r="G417" s="230" t="s">
        <v>203</v>
      </c>
      <c r="H417" s="233"/>
      <c r="I417" s="230"/>
    </row>
    <row r="418" spans="1:11" ht="15" customHeight="1" thickBot="1" x14ac:dyDescent="0.4">
      <c r="A418" s="829"/>
      <c r="B418" s="848"/>
      <c r="C418" s="244">
        <f>SUM(C413:C417)</f>
        <v>501.2</v>
      </c>
      <c r="D418" s="244">
        <f t="shared" ref="D418:E418" si="88">SUM(D413:D417)</f>
        <v>200.6</v>
      </c>
      <c r="E418" s="244">
        <f t="shared" si="88"/>
        <v>0</v>
      </c>
      <c r="F418" s="236"/>
      <c r="G418" s="235" t="s">
        <v>144</v>
      </c>
      <c r="H418" s="237"/>
      <c r="I418" s="238"/>
    </row>
    <row r="419" spans="1:11" ht="15" customHeight="1" thickBot="1" x14ac:dyDescent="0.4">
      <c r="A419" s="855"/>
      <c r="B419" s="852" t="s">
        <v>1611</v>
      </c>
      <c r="C419" s="445"/>
      <c r="D419" s="445"/>
      <c r="E419" s="445"/>
      <c r="F419" s="447"/>
      <c r="G419" s="446" t="s">
        <v>139</v>
      </c>
      <c r="H419" s="448">
        <v>288724610</v>
      </c>
      <c r="I419" s="446">
        <v>0</v>
      </c>
    </row>
    <row r="420" spans="1:11" ht="15" thickBot="1" x14ac:dyDescent="0.4">
      <c r="A420" s="856"/>
      <c r="B420" s="853"/>
      <c r="C420" s="445">
        <v>100</v>
      </c>
      <c r="D420" s="445"/>
      <c r="E420" s="445"/>
      <c r="F420" s="447"/>
      <c r="G420" s="446" t="s">
        <v>142</v>
      </c>
      <c r="H420" s="449"/>
      <c r="I420" s="446"/>
    </row>
    <row r="421" spans="1:11" ht="15" thickBot="1" x14ac:dyDescent="0.4">
      <c r="A421" s="856"/>
      <c r="B421" s="853"/>
      <c r="C421" s="445"/>
      <c r="D421" s="445"/>
      <c r="E421" s="445"/>
      <c r="F421" s="447"/>
      <c r="G421" s="446" t="s">
        <v>202</v>
      </c>
      <c r="H421" s="449"/>
      <c r="I421" s="446"/>
    </row>
    <row r="422" spans="1:11" ht="15" thickBot="1" x14ac:dyDescent="0.4">
      <c r="A422" s="856"/>
      <c r="B422" s="853"/>
      <c r="C422" s="445">
        <v>401.2</v>
      </c>
      <c r="D422" s="445">
        <v>200.6</v>
      </c>
      <c r="E422" s="445"/>
      <c r="F422" s="447"/>
      <c r="G422" s="446" t="s">
        <v>140</v>
      </c>
      <c r="H422" s="449"/>
      <c r="I422" s="446"/>
    </row>
    <row r="423" spans="1:11" ht="13.15" customHeight="1" thickBot="1" x14ac:dyDescent="0.4">
      <c r="A423" s="856"/>
      <c r="B423" s="853"/>
      <c r="C423" s="445"/>
      <c r="D423" s="445"/>
      <c r="E423" s="445"/>
      <c r="F423" s="447"/>
      <c r="G423" s="446" t="s">
        <v>203</v>
      </c>
      <c r="H423" s="449"/>
      <c r="I423" s="446"/>
    </row>
    <row r="424" spans="1:11" ht="15" thickBot="1" x14ac:dyDescent="0.4">
      <c r="A424" s="857"/>
      <c r="B424" s="854"/>
      <c r="C424" s="240">
        <f>SUM(C419:C423)</f>
        <v>501.2</v>
      </c>
      <c r="D424" s="240">
        <f t="shared" ref="D424:F424" si="89">SUM(D419:D423)</f>
        <v>200.6</v>
      </c>
      <c r="E424" s="240">
        <f t="shared" si="89"/>
        <v>0</v>
      </c>
      <c r="F424" s="240">
        <f t="shared" si="89"/>
        <v>0</v>
      </c>
      <c r="G424" s="235" t="s">
        <v>144</v>
      </c>
      <c r="H424" s="237"/>
      <c r="I424" s="238"/>
    </row>
    <row r="425" spans="1:11" ht="15" thickBot="1" x14ac:dyDescent="0.4">
      <c r="A425" s="220" t="s">
        <v>274</v>
      </c>
      <c r="B425" s="221" t="s">
        <v>278</v>
      </c>
      <c r="C425" s="222"/>
      <c r="D425" s="222"/>
      <c r="E425" s="222"/>
      <c r="F425" s="223" t="s">
        <v>277</v>
      </c>
      <c r="G425" s="221"/>
      <c r="H425" s="222"/>
      <c r="I425" s="222"/>
    </row>
    <row r="426" spans="1:11" ht="26.5" thickBot="1" x14ac:dyDescent="0.4">
      <c r="A426" s="224" t="s">
        <v>286</v>
      </c>
      <c r="B426" s="225" t="s">
        <v>1321</v>
      </c>
      <c r="C426" s="226"/>
      <c r="D426" s="226"/>
      <c r="E426" s="226"/>
      <c r="F426" s="227" t="s">
        <v>288</v>
      </c>
      <c r="G426" s="225"/>
      <c r="H426" s="226"/>
      <c r="I426" s="226"/>
    </row>
    <row r="427" spans="1:11" ht="15" customHeight="1" thickBot="1" x14ac:dyDescent="0.4">
      <c r="A427" s="835" t="s">
        <v>287</v>
      </c>
      <c r="B427" s="846" t="s">
        <v>1322</v>
      </c>
      <c r="C427" s="360">
        <f>C434+C440+C447+C453+C459+C465+C471+C477+C483</f>
        <v>0</v>
      </c>
      <c r="D427" s="360">
        <f t="shared" ref="D427:E427" si="90">D434+D440+D447+D453+D459+D465+D471+D477+D483</f>
        <v>0</v>
      </c>
      <c r="E427" s="360">
        <f t="shared" si="90"/>
        <v>0</v>
      </c>
      <c r="F427" s="351" t="s">
        <v>289</v>
      </c>
      <c r="G427" s="176" t="s">
        <v>139</v>
      </c>
      <c r="H427" s="352">
        <v>288724610</v>
      </c>
      <c r="I427" s="176">
        <v>0</v>
      </c>
    </row>
    <row r="428" spans="1:11" ht="15" thickBot="1" x14ac:dyDescent="0.4">
      <c r="A428" s="828"/>
      <c r="B428" s="847"/>
      <c r="C428" s="360">
        <f t="shared" ref="C428:E431" si="91">C435+C441+C448+C454+C460+C466+C472+C478+C484</f>
        <v>1174.0999999999999</v>
      </c>
      <c r="D428" s="360">
        <f t="shared" si="91"/>
        <v>1230</v>
      </c>
      <c r="E428" s="360">
        <f t="shared" si="91"/>
        <v>961</v>
      </c>
      <c r="F428" s="232"/>
      <c r="G428" s="230" t="s">
        <v>142</v>
      </c>
      <c r="H428" s="233"/>
      <c r="I428" s="230"/>
      <c r="J428" s="307"/>
    </row>
    <row r="429" spans="1:11" ht="17.5" customHeight="1" thickBot="1" x14ac:dyDescent="0.4">
      <c r="A429" s="828"/>
      <c r="B429" s="847"/>
      <c r="C429" s="360">
        <f t="shared" si="91"/>
        <v>0</v>
      </c>
      <c r="D429" s="360">
        <f t="shared" si="91"/>
        <v>0</v>
      </c>
      <c r="E429" s="360">
        <f t="shared" si="91"/>
        <v>0</v>
      </c>
      <c r="F429" s="232"/>
      <c r="G429" s="230" t="s">
        <v>202</v>
      </c>
      <c r="H429" s="233"/>
      <c r="I429" s="230"/>
      <c r="J429" s="307"/>
    </row>
    <row r="430" spans="1:11" ht="15" customHeight="1" thickBot="1" x14ac:dyDescent="0.4">
      <c r="A430" s="828"/>
      <c r="B430" s="847"/>
      <c r="C430" s="360">
        <f t="shared" si="91"/>
        <v>0</v>
      </c>
      <c r="D430" s="360">
        <f t="shared" si="91"/>
        <v>9800</v>
      </c>
      <c r="E430" s="360">
        <f t="shared" si="91"/>
        <v>9200</v>
      </c>
      <c r="F430" s="232"/>
      <c r="G430" s="230" t="s">
        <v>140</v>
      </c>
      <c r="H430" s="233"/>
      <c r="I430" s="230"/>
      <c r="J430" s="307"/>
    </row>
    <row r="431" spans="1:11" ht="15" thickBot="1" x14ac:dyDescent="0.4">
      <c r="A431" s="828"/>
      <c r="B431" s="847"/>
      <c r="C431" s="360">
        <f>C438+C444+C451+C457+C463+C469+C475+C481+C487</f>
        <v>0</v>
      </c>
      <c r="D431" s="360">
        <f t="shared" si="91"/>
        <v>0</v>
      </c>
      <c r="E431" s="360">
        <f t="shared" si="91"/>
        <v>0</v>
      </c>
      <c r="F431" s="232"/>
      <c r="G431" s="230" t="s">
        <v>203</v>
      </c>
      <c r="H431" s="233"/>
      <c r="I431" s="230"/>
      <c r="J431" s="307"/>
    </row>
    <row r="432" spans="1:11" ht="15" thickBot="1" x14ac:dyDescent="0.4">
      <c r="A432" s="828"/>
      <c r="B432" s="847"/>
      <c r="C432" s="228">
        <f>C445*1</f>
        <v>0</v>
      </c>
      <c r="D432" s="228">
        <f t="shared" ref="D432:E432" si="92">D445*1</f>
        <v>0</v>
      </c>
      <c r="E432" s="228">
        <f t="shared" si="92"/>
        <v>0</v>
      </c>
      <c r="F432" s="232"/>
      <c r="G432" s="230" t="s">
        <v>1504</v>
      </c>
      <c r="H432" s="233"/>
      <c r="I432" s="230"/>
      <c r="J432" s="307"/>
      <c r="K432" s="377"/>
    </row>
    <row r="433" spans="1:10" ht="15" thickBot="1" x14ac:dyDescent="0.4">
      <c r="A433" s="829"/>
      <c r="B433" s="848"/>
      <c r="C433" s="244">
        <f>SUM(C427:C432)</f>
        <v>1174.0999999999999</v>
      </c>
      <c r="D433" s="244">
        <f t="shared" ref="D433:E433" si="93">SUM(D427:D432)</f>
        <v>11030</v>
      </c>
      <c r="E433" s="244">
        <f t="shared" si="93"/>
        <v>10161</v>
      </c>
      <c r="F433" s="236"/>
      <c r="G433" s="235" t="s">
        <v>144</v>
      </c>
      <c r="H433" s="237"/>
      <c r="I433" s="238"/>
      <c r="J433" s="307"/>
    </row>
    <row r="434" spans="1:10" ht="15" customHeight="1" thickBot="1" x14ac:dyDescent="0.4">
      <c r="A434" s="849"/>
      <c r="B434" s="852" t="s">
        <v>658</v>
      </c>
      <c r="C434" s="230"/>
      <c r="D434" s="230"/>
      <c r="E434" s="230"/>
      <c r="F434" s="232"/>
      <c r="G434" s="230" t="s">
        <v>139</v>
      </c>
      <c r="H434" s="231">
        <v>288724610</v>
      </c>
      <c r="I434" s="230">
        <v>0</v>
      </c>
      <c r="J434" s="307"/>
    </row>
    <row r="435" spans="1:10" ht="15" thickBot="1" x14ac:dyDescent="0.4">
      <c r="A435" s="850"/>
      <c r="B435" s="853"/>
      <c r="C435" s="230">
        <v>152.4</v>
      </c>
      <c r="D435" s="230"/>
      <c r="E435" s="230"/>
      <c r="F435" s="232"/>
      <c r="G435" s="230" t="s">
        <v>142</v>
      </c>
      <c r="H435" s="233"/>
      <c r="I435" s="230"/>
    </row>
    <row r="436" spans="1:10" ht="15" thickBot="1" x14ac:dyDescent="0.4">
      <c r="A436" s="850"/>
      <c r="B436" s="853"/>
      <c r="C436" s="230"/>
      <c r="D436" s="230"/>
      <c r="E436" s="230"/>
      <c r="F436" s="232"/>
      <c r="G436" s="230" t="s">
        <v>202</v>
      </c>
      <c r="H436" s="233"/>
      <c r="I436" s="230"/>
    </row>
    <row r="437" spans="1:10" ht="15" thickBot="1" x14ac:dyDescent="0.4">
      <c r="A437" s="850"/>
      <c r="B437" s="853"/>
      <c r="C437" s="239"/>
      <c r="D437" s="230"/>
      <c r="E437" s="230"/>
      <c r="F437" s="232"/>
      <c r="G437" s="230" t="s">
        <v>140</v>
      </c>
      <c r="H437" s="233"/>
      <c r="I437" s="230"/>
    </row>
    <row r="438" spans="1:10" ht="15" thickBot="1" x14ac:dyDescent="0.4">
      <c r="A438" s="850"/>
      <c r="B438" s="853"/>
      <c r="C438" s="230"/>
      <c r="D438" s="230"/>
      <c r="E438" s="230"/>
      <c r="F438" s="232"/>
      <c r="G438" s="230" t="s">
        <v>203</v>
      </c>
      <c r="H438" s="233"/>
      <c r="I438" s="230"/>
    </row>
    <row r="439" spans="1:10" ht="15" customHeight="1" thickBot="1" x14ac:dyDescent="0.4">
      <c r="A439" s="851"/>
      <c r="B439" s="854"/>
      <c r="C439" s="244">
        <f>SUM(C434:C438)</f>
        <v>152.4</v>
      </c>
      <c r="D439" s="244">
        <f t="shared" ref="D439:E439" si="94">SUM(D434:D438)</f>
        <v>0</v>
      </c>
      <c r="E439" s="244">
        <f t="shared" si="94"/>
        <v>0</v>
      </c>
      <c r="F439" s="236"/>
      <c r="G439" s="235" t="s">
        <v>144</v>
      </c>
      <c r="H439" s="237"/>
      <c r="I439" s="238"/>
    </row>
    <row r="440" spans="1:10" ht="15" customHeight="1" thickBot="1" x14ac:dyDescent="0.4">
      <c r="A440" s="858"/>
      <c r="B440" s="852" t="s">
        <v>656</v>
      </c>
      <c r="C440" s="230"/>
      <c r="D440" s="230"/>
      <c r="E440" s="230"/>
      <c r="F440" s="232"/>
      <c r="G440" s="230" t="s">
        <v>139</v>
      </c>
      <c r="H440" s="231">
        <v>288724610</v>
      </c>
      <c r="I440" s="230">
        <v>0</v>
      </c>
      <c r="J440" s="307"/>
    </row>
    <row r="441" spans="1:10" ht="15" thickBot="1" x14ac:dyDescent="0.4">
      <c r="A441" s="859"/>
      <c r="B441" s="853"/>
      <c r="C441" s="239">
        <v>680</v>
      </c>
      <c r="D441" s="230"/>
      <c r="E441" s="230"/>
      <c r="F441" s="232"/>
      <c r="G441" s="230" t="s">
        <v>142</v>
      </c>
      <c r="H441" s="233"/>
      <c r="I441" s="230"/>
      <c r="J441" s="307"/>
    </row>
    <row r="442" spans="1:10" ht="15" thickBot="1" x14ac:dyDescent="0.4">
      <c r="A442" s="859"/>
      <c r="B442" s="853"/>
      <c r="C442" s="230"/>
      <c r="D442" s="230"/>
      <c r="E442" s="230"/>
      <c r="F442" s="232"/>
      <c r="G442" s="230" t="s">
        <v>202</v>
      </c>
      <c r="H442" s="233"/>
      <c r="I442" s="230"/>
      <c r="J442" s="307"/>
    </row>
    <row r="443" spans="1:10" ht="15" thickBot="1" x14ac:dyDescent="0.4">
      <c r="A443" s="859"/>
      <c r="B443" s="853"/>
      <c r="C443" s="230"/>
      <c r="D443" s="230"/>
      <c r="E443" s="230"/>
      <c r="F443" s="232"/>
      <c r="G443" s="230" t="s">
        <v>140</v>
      </c>
      <c r="H443" s="233"/>
      <c r="I443" s="230"/>
      <c r="J443" s="307"/>
    </row>
    <row r="444" spans="1:10" ht="15" thickBot="1" x14ac:dyDescent="0.4">
      <c r="A444" s="859"/>
      <c r="B444" s="853"/>
      <c r="C444" s="230"/>
      <c r="D444" s="230"/>
      <c r="E444" s="230"/>
      <c r="F444" s="232"/>
      <c r="G444" s="230" t="s">
        <v>203</v>
      </c>
      <c r="H444" s="233"/>
      <c r="I444" s="230"/>
      <c r="J444" s="307"/>
    </row>
    <row r="445" spans="1:10" ht="15" thickBot="1" x14ac:dyDescent="0.4">
      <c r="A445" s="859"/>
      <c r="B445" s="853"/>
      <c r="C445" s="239"/>
      <c r="D445" s="230"/>
      <c r="E445" s="230"/>
      <c r="F445" s="232"/>
      <c r="G445" s="230" t="s">
        <v>1504</v>
      </c>
      <c r="H445" s="233"/>
      <c r="I445" s="230"/>
      <c r="J445" s="307"/>
    </row>
    <row r="446" spans="1:10" ht="15" thickBot="1" x14ac:dyDescent="0.4">
      <c r="A446" s="860"/>
      <c r="B446" s="854"/>
      <c r="C446" s="244">
        <f>SUM(C440:C445)</f>
        <v>680</v>
      </c>
      <c r="D446" s="235">
        <f t="shared" ref="D446:E446" si="95">SUM(D440:D444)</f>
        <v>0</v>
      </c>
      <c r="E446" s="235">
        <f t="shared" si="95"/>
        <v>0</v>
      </c>
      <c r="F446" s="236"/>
      <c r="G446" s="235" t="s">
        <v>144</v>
      </c>
      <c r="H446" s="237"/>
      <c r="I446" s="238"/>
      <c r="J446" s="307"/>
    </row>
    <row r="447" spans="1:10" ht="15" customHeight="1" thickBot="1" x14ac:dyDescent="0.4">
      <c r="A447" s="858"/>
      <c r="B447" s="852" t="s">
        <v>657</v>
      </c>
      <c r="C447" s="230"/>
      <c r="D447" s="230"/>
      <c r="E447" s="230"/>
      <c r="F447" s="232"/>
      <c r="G447" s="230" t="s">
        <v>139</v>
      </c>
      <c r="H447" s="231">
        <v>288724610</v>
      </c>
      <c r="I447" s="230">
        <v>0</v>
      </c>
      <c r="J447" s="307"/>
    </row>
    <row r="448" spans="1:10" ht="15" thickBot="1" x14ac:dyDescent="0.4">
      <c r="A448" s="859"/>
      <c r="B448" s="853"/>
      <c r="C448" s="230">
        <v>91.7</v>
      </c>
      <c r="D448" s="230"/>
      <c r="E448" s="230"/>
      <c r="F448" s="232"/>
      <c r="G448" s="230" t="s">
        <v>142</v>
      </c>
      <c r="H448" s="233"/>
      <c r="I448" s="230"/>
      <c r="J448" s="307"/>
    </row>
    <row r="449" spans="1:12" ht="15" thickBot="1" x14ac:dyDescent="0.4">
      <c r="A449" s="859"/>
      <c r="B449" s="853"/>
      <c r="C449" s="230"/>
      <c r="D449" s="230"/>
      <c r="E449" s="230"/>
      <c r="F449" s="232"/>
      <c r="G449" s="230" t="s">
        <v>202</v>
      </c>
      <c r="H449" s="233"/>
      <c r="I449" s="230"/>
      <c r="J449" s="307"/>
    </row>
    <row r="450" spans="1:12" ht="15" thickBot="1" x14ac:dyDescent="0.4">
      <c r="A450" s="859"/>
      <c r="B450" s="853"/>
      <c r="C450" s="230"/>
      <c r="D450" s="230"/>
      <c r="E450" s="230"/>
      <c r="F450" s="232"/>
      <c r="G450" s="230" t="s">
        <v>140</v>
      </c>
      <c r="H450" s="233"/>
      <c r="I450" s="230"/>
      <c r="J450" s="307"/>
    </row>
    <row r="451" spans="1:12" ht="15.65" customHeight="1" thickBot="1" x14ac:dyDescent="0.4">
      <c r="A451" s="859"/>
      <c r="B451" s="853"/>
      <c r="C451" s="230"/>
      <c r="D451" s="230"/>
      <c r="E451" s="230"/>
      <c r="F451" s="232"/>
      <c r="G451" s="230" t="s">
        <v>203</v>
      </c>
      <c r="H451" s="233"/>
      <c r="I451" s="230"/>
      <c r="J451" s="307"/>
    </row>
    <row r="452" spans="1:12" ht="22.15" customHeight="1" thickBot="1" x14ac:dyDescent="0.4">
      <c r="A452" s="860"/>
      <c r="B452" s="854"/>
      <c r="C452" s="235">
        <f>SUM(C447:C451)</f>
        <v>91.7</v>
      </c>
      <c r="D452" s="235">
        <f t="shared" ref="D452:E452" si="96">SUM(D447:D451)</f>
        <v>0</v>
      </c>
      <c r="E452" s="235">
        <f t="shared" si="96"/>
        <v>0</v>
      </c>
      <c r="F452" s="236"/>
      <c r="G452" s="235" t="s">
        <v>144</v>
      </c>
      <c r="H452" s="237"/>
      <c r="I452" s="238"/>
      <c r="J452" s="307"/>
    </row>
    <row r="453" spans="1:12" ht="15" customHeight="1" thickBot="1" x14ac:dyDescent="0.4">
      <c r="A453" s="855"/>
      <c r="B453" s="852" t="s">
        <v>1612</v>
      </c>
      <c r="C453" s="445"/>
      <c r="D453" s="445"/>
      <c r="E453" s="445"/>
      <c r="F453" s="447"/>
      <c r="G453" s="446" t="s">
        <v>139</v>
      </c>
      <c r="H453" s="448">
        <v>288724610</v>
      </c>
      <c r="I453" s="446">
        <v>0</v>
      </c>
      <c r="J453" s="307"/>
      <c r="K453" s="307"/>
      <c r="L453" s="307"/>
    </row>
    <row r="454" spans="1:12" ht="15" thickBot="1" x14ac:dyDescent="0.4">
      <c r="A454" s="856"/>
      <c r="B454" s="853"/>
      <c r="C454" s="445">
        <v>50</v>
      </c>
      <c r="D454" s="445">
        <v>200</v>
      </c>
      <c r="E454" s="445">
        <v>200</v>
      </c>
      <c r="F454" s="447"/>
      <c r="G454" s="446" t="s">
        <v>142</v>
      </c>
      <c r="H454" s="449"/>
      <c r="I454" s="446"/>
      <c r="J454" s="307"/>
      <c r="K454" s="307"/>
      <c r="L454" s="307"/>
    </row>
    <row r="455" spans="1:12" ht="15" customHeight="1" thickBot="1" x14ac:dyDescent="0.4">
      <c r="A455" s="856"/>
      <c r="B455" s="853"/>
      <c r="C455" s="445"/>
      <c r="D455" s="445"/>
      <c r="E455" s="445"/>
      <c r="F455" s="447"/>
      <c r="G455" s="446" t="s">
        <v>202</v>
      </c>
      <c r="H455" s="449"/>
      <c r="I455" s="446"/>
      <c r="J455" s="307"/>
      <c r="K455" s="307"/>
      <c r="L455" s="307"/>
    </row>
    <row r="456" spans="1:12" ht="15" thickBot="1" x14ac:dyDescent="0.4">
      <c r="A456" s="856"/>
      <c r="B456" s="853"/>
      <c r="C456" s="445"/>
      <c r="D456" s="445">
        <v>1600</v>
      </c>
      <c r="E456" s="445">
        <v>2000</v>
      </c>
      <c r="F456" s="447"/>
      <c r="G456" s="446" t="s">
        <v>140</v>
      </c>
      <c r="H456" s="449"/>
      <c r="I456" s="446"/>
      <c r="J456" s="307"/>
      <c r="K456" s="307"/>
      <c r="L456" s="307"/>
    </row>
    <row r="457" spans="1:12" ht="15" thickBot="1" x14ac:dyDescent="0.4">
      <c r="A457" s="856"/>
      <c r="B457" s="853"/>
      <c r="C457" s="445"/>
      <c r="D457" s="445"/>
      <c r="E457" s="445"/>
      <c r="F457" s="447"/>
      <c r="G457" s="446" t="s">
        <v>203</v>
      </c>
      <c r="H457" s="449"/>
      <c r="I457" s="446"/>
      <c r="J457" s="307"/>
      <c r="K457" s="307"/>
      <c r="L457" s="307"/>
    </row>
    <row r="458" spans="1:12" ht="15" thickBot="1" x14ac:dyDescent="0.4">
      <c r="A458" s="857"/>
      <c r="B458" s="854"/>
      <c r="C458" s="240">
        <f>SUM(C453:C457)</f>
        <v>50</v>
      </c>
      <c r="D458" s="240">
        <f t="shared" ref="D458:E458" si="97">SUM(D453:D457)</f>
        <v>1800</v>
      </c>
      <c r="E458" s="240">
        <f t="shared" si="97"/>
        <v>2200</v>
      </c>
      <c r="F458" s="236"/>
      <c r="G458" s="235" t="s">
        <v>144</v>
      </c>
      <c r="H458" s="237"/>
      <c r="I458" s="238"/>
      <c r="J458" s="307"/>
      <c r="K458" s="307"/>
      <c r="L458" s="307"/>
    </row>
    <row r="459" spans="1:12" ht="15" customHeight="1" thickBot="1" x14ac:dyDescent="0.4">
      <c r="A459" s="855"/>
      <c r="B459" s="852" t="s">
        <v>1613</v>
      </c>
      <c r="C459" s="445"/>
      <c r="D459" s="445"/>
      <c r="E459" s="445"/>
      <c r="F459" s="447"/>
      <c r="G459" s="446" t="s">
        <v>139</v>
      </c>
      <c r="H459" s="448">
        <v>288724610</v>
      </c>
      <c r="I459" s="446">
        <v>0</v>
      </c>
      <c r="J459" s="307"/>
      <c r="K459" s="307"/>
      <c r="L459" s="307"/>
    </row>
    <row r="460" spans="1:12" ht="15" thickBot="1" x14ac:dyDescent="0.4">
      <c r="A460" s="856"/>
      <c r="B460" s="853"/>
      <c r="C460" s="445">
        <v>50</v>
      </c>
      <c r="D460" s="445">
        <v>300</v>
      </c>
      <c r="E460" s="445">
        <v>400</v>
      </c>
      <c r="F460" s="447"/>
      <c r="G460" s="446" t="s">
        <v>142</v>
      </c>
      <c r="H460" s="449"/>
      <c r="I460" s="446"/>
      <c r="J460" s="307"/>
      <c r="K460" s="307"/>
      <c r="L460" s="307"/>
    </row>
    <row r="461" spans="1:12" ht="15" thickBot="1" x14ac:dyDescent="0.4">
      <c r="A461" s="856"/>
      <c r="B461" s="853"/>
      <c r="C461" s="445"/>
      <c r="D461" s="445"/>
      <c r="E461" s="445"/>
      <c r="F461" s="447"/>
      <c r="G461" s="446" t="s">
        <v>202</v>
      </c>
      <c r="H461" s="449"/>
      <c r="I461" s="446"/>
      <c r="J461" s="307"/>
      <c r="K461" s="307"/>
      <c r="L461" s="307"/>
    </row>
    <row r="462" spans="1:12" ht="20.5" customHeight="1" thickBot="1" x14ac:dyDescent="0.4">
      <c r="A462" s="856"/>
      <c r="B462" s="853"/>
      <c r="C462" s="445"/>
      <c r="D462" s="445">
        <v>4000</v>
      </c>
      <c r="E462" s="445">
        <v>4500</v>
      </c>
      <c r="F462" s="447"/>
      <c r="G462" s="446" t="s">
        <v>140</v>
      </c>
      <c r="H462" s="449"/>
      <c r="I462" s="446"/>
      <c r="J462" s="307"/>
      <c r="K462" s="307"/>
      <c r="L462" s="307"/>
    </row>
    <row r="463" spans="1:12" ht="15" customHeight="1" thickBot="1" x14ac:dyDescent="0.4">
      <c r="A463" s="856"/>
      <c r="B463" s="853"/>
      <c r="C463" s="445"/>
      <c r="D463" s="445"/>
      <c r="E463" s="445"/>
      <c r="F463" s="447"/>
      <c r="G463" s="446" t="s">
        <v>203</v>
      </c>
      <c r="H463" s="449"/>
      <c r="I463" s="446"/>
      <c r="J463" s="307"/>
      <c r="K463" s="307"/>
      <c r="L463" s="307"/>
    </row>
    <row r="464" spans="1:12" ht="15" thickBot="1" x14ac:dyDescent="0.4">
      <c r="A464" s="857"/>
      <c r="B464" s="854"/>
      <c r="C464" s="240">
        <f>SUM(C459:C463)</f>
        <v>50</v>
      </c>
      <c r="D464" s="240">
        <f t="shared" ref="D464:E464" si="98">SUM(D459:D463)</f>
        <v>4300</v>
      </c>
      <c r="E464" s="240">
        <f t="shared" si="98"/>
        <v>4900</v>
      </c>
      <c r="F464" s="236"/>
      <c r="G464" s="235" t="s">
        <v>144</v>
      </c>
      <c r="H464" s="237"/>
      <c r="I464" s="238"/>
      <c r="J464" s="307"/>
      <c r="K464" s="307"/>
      <c r="L464" s="307"/>
    </row>
    <row r="465" spans="1:12" ht="15" customHeight="1" thickBot="1" x14ac:dyDescent="0.4">
      <c r="A465" s="855"/>
      <c r="B465" s="852" t="s">
        <v>1614</v>
      </c>
      <c r="C465" s="445"/>
      <c r="D465" s="445"/>
      <c r="E465" s="445"/>
      <c r="F465" s="447"/>
      <c r="G465" s="446" t="s">
        <v>139</v>
      </c>
      <c r="H465" s="448">
        <v>288724610</v>
      </c>
      <c r="I465" s="446">
        <v>0</v>
      </c>
      <c r="J465" s="307"/>
      <c r="K465" s="307"/>
      <c r="L465" s="307"/>
    </row>
    <row r="466" spans="1:12" ht="15" thickBot="1" x14ac:dyDescent="0.4">
      <c r="A466" s="856"/>
      <c r="B466" s="853"/>
      <c r="C466" s="445">
        <v>50</v>
      </c>
      <c r="D466" s="445">
        <v>300</v>
      </c>
      <c r="E466" s="445">
        <v>200</v>
      </c>
      <c r="F466" s="447"/>
      <c r="G466" s="446" t="s">
        <v>142</v>
      </c>
      <c r="H466" s="449"/>
      <c r="I466" s="446"/>
      <c r="J466" s="307"/>
      <c r="K466" s="307"/>
      <c r="L466" s="307"/>
    </row>
    <row r="467" spans="1:12" ht="15" customHeight="1" thickBot="1" x14ac:dyDescent="0.4">
      <c r="A467" s="856"/>
      <c r="B467" s="853"/>
      <c r="C467" s="445"/>
      <c r="D467" s="445"/>
      <c r="E467" s="445"/>
      <c r="F467" s="447"/>
      <c r="G467" s="446" t="s">
        <v>202</v>
      </c>
      <c r="H467" s="449"/>
      <c r="I467" s="446"/>
      <c r="J467" s="307"/>
      <c r="K467" s="307"/>
      <c r="L467" s="307"/>
    </row>
    <row r="468" spans="1:12" ht="15" thickBot="1" x14ac:dyDescent="0.4">
      <c r="A468" s="856"/>
      <c r="B468" s="853"/>
      <c r="C468" s="445"/>
      <c r="D468" s="445">
        <v>1500</v>
      </c>
      <c r="E468" s="445">
        <v>1700</v>
      </c>
      <c r="F468" s="447"/>
      <c r="G468" s="446" t="s">
        <v>140</v>
      </c>
      <c r="H468" s="449"/>
      <c r="I468" s="446"/>
      <c r="J468" s="307"/>
      <c r="K468" s="307"/>
      <c r="L468" s="307"/>
    </row>
    <row r="469" spans="1:12" ht="15" customHeight="1" thickBot="1" x14ac:dyDescent="0.4">
      <c r="A469" s="856"/>
      <c r="B469" s="853"/>
      <c r="C469" s="445"/>
      <c r="D469" s="445"/>
      <c r="E469" s="445"/>
      <c r="F469" s="447"/>
      <c r="G469" s="446" t="s">
        <v>203</v>
      </c>
      <c r="H469" s="449"/>
      <c r="I469" s="446"/>
      <c r="J469" s="307"/>
      <c r="K469" s="307"/>
      <c r="L469" s="307"/>
    </row>
    <row r="470" spans="1:12" ht="19.149999999999999" customHeight="1" thickBot="1" x14ac:dyDescent="0.4">
      <c r="A470" s="857"/>
      <c r="B470" s="854"/>
      <c r="C470" s="240">
        <f>SUM(C465:C469)</f>
        <v>50</v>
      </c>
      <c r="D470" s="240">
        <f t="shared" ref="D470:E470" si="99">SUM(D465:D469)</f>
        <v>1800</v>
      </c>
      <c r="E470" s="240">
        <f t="shared" si="99"/>
        <v>1900</v>
      </c>
      <c r="F470" s="236"/>
      <c r="G470" s="235" t="s">
        <v>144</v>
      </c>
      <c r="H470" s="237"/>
      <c r="I470" s="238"/>
      <c r="J470" s="307"/>
      <c r="K470" s="307"/>
      <c r="L470" s="307"/>
    </row>
    <row r="471" spans="1:12" ht="15" customHeight="1" thickBot="1" x14ac:dyDescent="0.4">
      <c r="A471" s="855"/>
      <c r="B471" s="852" t="s">
        <v>1615</v>
      </c>
      <c r="C471" s="445"/>
      <c r="D471" s="445"/>
      <c r="E471" s="445"/>
      <c r="F471" s="447"/>
      <c r="G471" s="446" t="s">
        <v>139</v>
      </c>
      <c r="H471" s="448">
        <v>288724610</v>
      </c>
      <c r="I471" s="446">
        <v>0</v>
      </c>
      <c r="J471" s="307"/>
      <c r="K471" s="307"/>
      <c r="L471" s="307"/>
    </row>
    <row r="472" spans="1:12" ht="15" thickBot="1" x14ac:dyDescent="0.4">
      <c r="A472" s="856"/>
      <c r="B472" s="853"/>
      <c r="C472" s="445">
        <v>50</v>
      </c>
      <c r="D472" s="445">
        <v>180</v>
      </c>
      <c r="E472" s="445">
        <v>161</v>
      </c>
      <c r="F472" s="447"/>
      <c r="G472" s="446" t="s">
        <v>142</v>
      </c>
      <c r="H472" s="448"/>
      <c r="I472" s="446"/>
      <c r="J472" s="307"/>
      <c r="K472" s="307"/>
      <c r="L472" s="307"/>
    </row>
    <row r="473" spans="1:12" ht="15" thickBot="1" x14ac:dyDescent="0.4">
      <c r="A473" s="856"/>
      <c r="B473" s="853"/>
      <c r="C473" s="445"/>
      <c r="D473" s="445"/>
      <c r="E473" s="445"/>
      <c r="F473" s="447"/>
      <c r="G473" s="446" t="s">
        <v>202</v>
      </c>
      <c r="H473" s="448"/>
      <c r="I473" s="446"/>
      <c r="J473" s="307"/>
      <c r="K473" s="307"/>
      <c r="L473" s="307"/>
    </row>
    <row r="474" spans="1:12" ht="15" thickBot="1" x14ac:dyDescent="0.4">
      <c r="A474" s="856"/>
      <c r="B474" s="853"/>
      <c r="C474" s="445">
        <v>0</v>
      </c>
      <c r="D474" s="445">
        <v>1000</v>
      </c>
      <c r="E474" s="445">
        <v>1000</v>
      </c>
      <c r="F474" s="447"/>
      <c r="G474" s="446" t="s">
        <v>140</v>
      </c>
      <c r="H474" s="448"/>
      <c r="I474" s="446"/>
      <c r="J474" s="307"/>
      <c r="K474" s="307"/>
      <c r="L474" s="307"/>
    </row>
    <row r="475" spans="1:12" ht="15" thickBot="1" x14ac:dyDescent="0.4">
      <c r="A475" s="856"/>
      <c r="B475" s="853"/>
      <c r="C475" s="445"/>
      <c r="D475" s="445"/>
      <c r="E475" s="445"/>
      <c r="F475" s="447"/>
      <c r="G475" s="446" t="s">
        <v>203</v>
      </c>
      <c r="H475" s="448"/>
      <c r="I475" s="446"/>
      <c r="J475" s="307"/>
      <c r="K475" s="307"/>
      <c r="L475" s="307"/>
    </row>
    <row r="476" spans="1:12" ht="15" thickBot="1" x14ac:dyDescent="0.4">
      <c r="A476" s="857"/>
      <c r="B476" s="854"/>
      <c r="C476" s="240">
        <f>SUM(C471:C475)</f>
        <v>50</v>
      </c>
      <c r="D476" s="240">
        <f t="shared" ref="D476:E476" si="100">SUM(D471:D475)</f>
        <v>1180</v>
      </c>
      <c r="E476" s="240">
        <f t="shared" si="100"/>
        <v>1161</v>
      </c>
      <c r="F476" s="236"/>
      <c r="G476" s="235" t="s">
        <v>144</v>
      </c>
      <c r="H476" s="457"/>
      <c r="I476" s="238"/>
      <c r="J476" s="307"/>
      <c r="K476" s="307"/>
      <c r="L476" s="307"/>
    </row>
    <row r="477" spans="1:12" ht="21.65" customHeight="1" thickBot="1" x14ac:dyDescent="0.4">
      <c r="A477" s="855"/>
      <c r="B477" s="852" t="s">
        <v>1616</v>
      </c>
      <c r="C477" s="445"/>
      <c r="D477" s="445"/>
      <c r="E477" s="445"/>
      <c r="F477" s="447"/>
      <c r="G477" s="446" t="s">
        <v>139</v>
      </c>
      <c r="H477" s="448">
        <v>288724610</v>
      </c>
      <c r="I477" s="446">
        <v>0</v>
      </c>
      <c r="J477" s="307"/>
      <c r="K477" s="307"/>
      <c r="L477" s="307"/>
    </row>
    <row r="478" spans="1:12" ht="17.5" customHeight="1" thickBot="1" x14ac:dyDescent="0.4">
      <c r="A478" s="856"/>
      <c r="B478" s="853"/>
      <c r="C478" s="445"/>
      <c r="D478" s="445"/>
      <c r="E478" s="445"/>
      <c r="F478" s="447"/>
      <c r="G478" s="446" t="s">
        <v>142</v>
      </c>
      <c r="H478" s="448"/>
      <c r="I478" s="446"/>
      <c r="J478" s="307"/>
      <c r="K478" s="307"/>
      <c r="L478" s="307"/>
    </row>
    <row r="479" spans="1:12" ht="15" thickBot="1" x14ac:dyDescent="0.4">
      <c r="A479" s="856"/>
      <c r="B479" s="853"/>
      <c r="C479" s="445"/>
      <c r="D479" s="445"/>
      <c r="E479" s="445"/>
      <c r="F479" s="447"/>
      <c r="G479" s="446" t="s">
        <v>202</v>
      </c>
      <c r="H479" s="448"/>
      <c r="I479" s="446"/>
      <c r="J479" s="307"/>
      <c r="K479" s="307"/>
      <c r="L479" s="307"/>
    </row>
    <row r="480" spans="1:12" ht="18" customHeight="1" thickBot="1" x14ac:dyDescent="0.4">
      <c r="A480" s="856"/>
      <c r="B480" s="853"/>
      <c r="C480" s="445"/>
      <c r="D480" s="445"/>
      <c r="E480" s="445"/>
      <c r="F480" s="447"/>
      <c r="G480" s="446" t="s">
        <v>140</v>
      </c>
      <c r="H480" s="448"/>
      <c r="I480" s="446"/>
      <c r="J480" s="307"/>
      <c r="K480" s="307"/>
      <c r="L480" s="307"/>
    </row>
    <row r="481" spans="1:12" ht="15" customHeight="1" thickBot="1" x14ac:dyDescent="0.4">
      <c r="A481" s="856"/>
      <c r="B481" s="853"/>
      <c r="C481" s="445"/>
      <c r="D481" s="445"/>
      <c r="E481" s="445"/>
      <c r="F481" s="447"/>
      <c r="G481" s="446" t="s">
        <v>203</v>
      </c>
      <c r="H481" s="448"/>
      <c r="I481" s="446"/>
      <c r="J481" s="307"/>
      <c r="K481" s="307"/>
      <c r="L481" s="307"/>
    </row>
    <row r="482" spans="1:12" ht="15" thickBot="1" x14ac:dyDescent="0.4">
      <c r="A482" s="857"/>
      <c r="B482" s="854"/>
      <c r="C482" s="240">
        <f>SUM(C477:C481)</f>
        <v>0</v>
      </c>
      <c r="D482" s="240">
        <f t="shared" ref="D482:E482" si="101">SUM(D477:D481)</f>
        <v>0</v>
      </c>
      <c r="E482" s="240">
        <f t="shared" si="101"/>
        <v>0</v>
      </c>
      <c r="F482" s="236"/>
      <c r="G482" s="235" t="s">
        <v>144</v>
      </c>
      <c r="H482" s="457"/>
      <c r="I482" s="238"/>
      <c r="J482" s="307"/>
      <c r="K482" s="307"/>
      <c r="L482" s="307"/>
    </row>
    <row r="483" spans="1:12" ht="15" customHeight="1" thickBot="1" x14ac:dyDescent="0.4">
      <c r="A483" s="855"/>
      <c r="B483" s="852" t="s">
        <v>1617</v>
      </c>
      <c r="C483" s="445"/>
      <c r="D483" s="445"/>
      <c r="E483" s="445"/>
      <c r="F483" s="447"/>
      <c r="G483" s="446" t="s">
        <v>139</v>
      </c>
      <c r="H483" s="448">
        <v>288724610</v>
      </c>
      <c r="I483" s="446">
        <v>0</v>
      </c>
      <c r="J483" s="307"/>
      <c r="K483" s="307"/>
      <c r="L483" s="307"/>
    </row>
    <row r="484" spans="1:12" ht="15" thickBot="1" x14ac:dyDescent="0.4">
      <c r="A484" s="856"/>
      <c r="B484" s="853"/>
      <c r="C484" s="445">
        <v>50</v>
      </c>
      <c r="D484" s="445">
        <v>250</v>
      </c>
      <c r="E484" s="445"/>
      <c r="F484" s="447"/>
      <c r="G484" s="446" t="s">
        <v>142</v>
      </c>
      <c r="H484" s="449"/>
      <c r="I484" s="446"/>
      <c r="J484" s="307"/>
      <c r="K484" s="307"/>
      <c r="L484" s="307"/>
    </row>
    <row r="485" spans="1:12" ht="16.899999999999999" customHeight="1" thickBot="1" x14ac:dyDescent="0.4">
      <c r="A485" s="856"/>
      <c r="B485" s="853"/>
      <c r="C485" s="445"/>
      <c r="D485" s="445"/>
      <c r="E485" s="445"/>
      <c r="F485" s="447"/>
      <c r="G485" s="446" t="s">
        <v>202</v>
      </c>
      <c r="H485" s="449"/>
      <c r="I485" s="446"/>
      <c r="J485" s="307"/>
      <c r="K485" s="307"/>
      <c r="L485" s="307"/>
    </row>
    <row r="486" spans="1:12" ht="15" thickBot="1" x14ac:dyDescent="0.4">
      <c r="A486" s="856"/>
      <c r="B486" s="853"/>
      <c r="C486" s="445"/>
      <c r="D486" s="445">
        <v>1700</v>
      </c>
      <c r="E486" s="445"/>
      <c r="F486" s="447"/>
      <c r="G486" s="446" t="s">
        <v>140</v>
      </c>
      <c r="H486" s="449"/>
      <c r="I486" s="446"/>
      <c r="J486" s="307"/>
      <c r="K486" s="307"/>
      <c r="L486" s="307"/>
    </row>
    <row r="487" spans="1:12" ht="15" customHeight="1" thickBot="1" x14ac:dyDescent="0.4">
      <c r="A487" s="856"/>
      <c r="B487" s="853"/>
      <c r="C487" s="445"/>
      <c r="D487" s="445"/>
      <c r="E487" s="445"/>
      <c r="F487" s="447"/>
      <c r="G487" s="446" t="s">
        <v>203</v>
      </c>
      <c r="H487" s="449"/>
      <c r="I487" s="446"/>
      <c r="J487" s="307"/>
      <c r="K487" s="307"/>
      <c r="L487" s="307"/>
    </row>
    <row r="488" spans="1:12" ht="15" thickBot="1" x14ac:dyDescent="0.4">
      <c r="A488" s="857"/>
      <c r="B488" s="854"/>
      <c r="C488" s="240">
        <f>SUM(C483:C487)</f>
        <v>50</v>
      </c>
      <c r="D488" s="240">
        <f t="shared" ref="D488:E488" si="102">SUM(D483:D487)</f>
        <v>1950</v>
      </c>
      <c r="E488" s="240">
        <f t="shared" si="102"/>
        <v>0</v>
      </c>
      <c r="F488" s="236"/>
      <c r="G488" s="235" t="s">
        <v>144</v>
      </c>
      <c r="H488" s="237"/>
      <c r="I488" s="238"/>
      <c r="J488" s="307"/>
      <c r="K488" s="307"/>
      <c r="L488" s="307"/>
    </row>
    <row r="489" spans="1:12" ht="15" thickBot="1" x14ac:dyDescent="0.4">
      <c r="A489" s="234"/>
      <c r="B489" s="241" t="s">
        <v>290</v>
      </c>
      <c r="C489" s="242"/>
      <c r="D489" s="242"/>
      <c r="E489" s="242"/>
      <c r="F489" s="242"/>
      <c r="G489" s="229"/>
      <c r="H489" s="231"/>
      <c r="I489" s="231"/>
      <c r="J489" s="307"/>
      <c r="K489" s="307"/>
      <c r="L489" s="307"/>
    </row>
    <row r="490" spans="1:12" ht="22.9" customHeight="1" thickBot="1" x14ac:dyDescent="0.4">
      <c r="A490" s="220" t="s">
        <v>291</v>
      </c>
      <c r="B490" s="221" t="s">
        <v>295</v>
      </c>
      <c r="C490" s="222"/>
      <c r="D490" s="222"/>
      <c r="E490" s="222"/>
      <c r="F490" s="223" t="s">
        <v>294</v>
      </c>
      <c r="G490" s="221"/>
      <c r="H490" s="222"/>
      <c r="I490" s="222"/>
      <c r="J490" s="307"/>
      <c r="K490" s="307"/>
      <c r="L490" s="307"/>
    </row>
    <row r="491" spans="1:12" ht="31.15" customHeight="1" thickBot="1" x14ac:dyDescent="0.4">
      <c r="A491" s="224" t="s">
        <v>292</v>
      </c>
      <c r="B491" s="225" t="s">
        <v>297</v>
      </c>
      <c r="C491" s="226"/>
      <c r="D491" s="226"/>
      <c r="E491" s="226"/>
      <c r="F491" s="227" t="s">
        <v>296</v>
      </c>
      <c r="G491" s="225"/>
      <c r="H491" s="226"/>
      <c r="I491" s="226"/>
    </row>
    <row r="492" spans="1:12" ht="15" customHeight="1" thickBot="1" x14ac:dyDescent="0.4">
      <c r="A492" s="835" t="s">
        <v>293</v>
      </c>
      <c r="B492" s="846" t="s">
        <v>299</v>
      </c>
      <c r="C492" s="355"/>
      <c r="D492" s="353"/>
      <c r="E492" s="353"/>
      <c r="F492" s="351" t="s">
        <v>298</v>
      </c>
      <c r="G492" s="176" t="s">
        <v>139</v>
      </c>
      <c r="H492" s="352">
        <v>288724610</v>
      </c>
      <c r="I492" s="176">
        <v>0</v>
      </c>
    </row>
    <row r="493" spans="1:12" ht="15" customHeight="1" thickBot="1" x14ac:dyDescent="0.4">
      <c r="A493" s="828"/>
      <c r="B493" s="847"/>
      <c r="C493" s="355"/>
      <c r="D493" s="242"/>
      <c r="E493" s="242"/>
      <c r="F493" s="232"/>
      <c r="G493" s="230" t="s">
        <v>142</v>
      </c>
      <c r="H493" s="233"/>
      <c r="I493" s="230"/>
    </row>
    <row r="494" spans="1:12" ht="15" thickBot="1" x14ac:dyDescent="0.4">
      <c r="A494" s="828"/>
      <c r="B494" s="847"/>
      <c r="C494" s="355"/>
      <c r="D494" s="242"/>
      <c r="E494" s="242"/>
      <c r="F494" s="232"/>
      <c r="G494" s="230" t="s">
        <v>202</v>
      </c>
      <c r="H494" s="233"/>
      <c r="I494" s="230"/>
    </row>
    <row r="495" spans="1:12" ht="15" thickBot="1" x14ac:dyDescent="0.4">
      <c r="A495" s="828"/>
      <c r="B495" s="847"/>
      <c r="C495" s="355"/>
      <c r="D495" s="242"/>
      <c r="E495" s="242"/>
      <c r="F495" s="232"/>
      <c r="G495" s="230" t="s">
        <v>140</v>
      </c>
      <c r="H495" s="233"/>
      <c r="I495" s="230"/>
    </row>
    <row r="496" spans="1:12" ht="16.149999999999999" customHeight="1" thickBot="1" x14ac:dyDescent="0.4">
      <c r="A496" s="828"/>
      <c r="B496" s="847"/>
      <c r="C496" s="355"/>
      <c r="D496" s="242"/>
      <c r="E496" s="241"/>
      <c r="F496" s="232"/>
      <c r="G496" s="230" t="s">
        <v>203</v>
      </c>
      <c r="H496" s="233"/>
      <c r="I496" s="230"/>
    </row>
    <row r="497" spans="1:9" ht="17.5" customHeight="1" thickBot="1" x14ac:dyDescent="0.4">
      <c r="A497" s="829"/>
      <c r="B497" s="848"/>
      <c r="C497" s="235"/>
      <c r="D497" s="235"/>
      <c r="E497" s="235"/>
      <c r="F497" s="236"/>
      <c r="G497" s="235" t="s">
        <v>144</v>
      </c>
      <c r="H497" s="237"/>
      <c r="I497" s="238"/>
    </row>
    <row r="498" spans="1:9" ht="15" customHeight="1" thickBot="1" x14ac:dyDescent="0.4">
      <c r="A498" s="835" t="s">
        <v>300</v>
      </c>
      <c r="B498" s="846" t="s">
        <v>302</v>
      </c>
      <c r="C498" s="353"/>
      <c r="D498" s="353"/>
      <c r="E498" s="353"/>
      <c r="F498" s="351" t="s">
        <v>301</v>
      </c>
      <c r="G498" s="176" t="s">
        <v>139</v>
      </c>
      <c r="H498" s="352">
        <v>288724610</v>
      </c>
      <c r="I498" s="176">
        <v>0</v>
      </c>
    </row>
    <row r="499" spans="1:9" ht="15" customHeight="1" thickBot="1" x14ac:dyDescent="0.4">
      <c r="A499" s="828"/>
      <c r="B499" s="847"/>
      <c r="C499" s="242"/>
      <c r="D499" s="242"/>
      <c r="E499" s="242"/>
      <c r="F499" s="232"/>
      <c r="G499" s="230" t="s">
        <v>142</v>
      </c>
      <c r="H499" s="233"/>
      <c r="I499" s="230"/>
    </row>
    <row r="500" spans="1:9" ht="15" thickBot="1" x14ac:dyDescent="0.4">
      <c r="A500" s="828"/>
      <c r="B500" s="847"/>
      <c r="C500" s="242"/>
      <c r="D500" s="242"/>
      <c r="E500" s="242"/>
      <c r="F500" s="232"/>
      <c r="G500" s="230" t="s">
        <v>202</v>
      </c>
      <c r="H500" s="233"/>
      <c r="I500" s="230"/>
    </row>
    <row r="501" spans="1:9" ht="15" thickBot="1" x14ac:dyDescent="0.4">
      <c r="A501" s="828"/>
      <c r="B501" s="847"/>
      <c r="C501" s="242"/>
      <c r="D501" s="242"/>
      <c r="E501" s="242"/>
      <c r="F501" s="232"/>
      <c r="G501" s="230" t="s">
        <v>140</v>
      </c>
      <c r="H501" s="233"/>
      <c r="I501" s="230"/>
    </row>
    <row r="502" spans="1:9" ht="15" thickBot="1" x14ac:dyDescent="0.4">
      <c r="A502" s="828"/>
      <c r="B502" s="847"/>
      <c r="C502" s="242"/>
      <c r="D502" s="242"/>
      <c r="E502" s="242"/>
      <c r="F502" s="232"/>
      <c r="G502" s="230" t="s">
        <v>203</v>
      </c>
      <c r="H502" s="233"/>
      <c r="I502" s="230"/>
    </row>
    <row r="503" spans="1:9" ht="15" thickBot="1" x14ac:dyDescent="0.4">
      <c r="A503" s="829"/>
      <c r="B503" s="848"/>
      <c r="C503" s="243"/>
      <c r="D503" s="243"/>
      <c r="E503" s="243"/>
      <c r="F503" s="236"/>
      <c r="G503" s="235" t="s">
        <v>144</v>
      </c>
      <c r="H503" s="237"/>
      <c r="I503" s="238"/>
    </row>
    <row r="504" spans="1:9" ht="15" thickBot="1" x14ac:dyDescent="0.4">
      <c r="A504" s="234"/>
      <c r="B504" s="241" t="s">
        <v>303</v>
      </c>
      <c r="C504" s="242"/>
      <c r="D504" s="242"/>
      <c r="E504" s="242"/>
      <c r="F504" s="242"/>
      <c r="G504" s="229"/>
      <c r="H504" s="231"/>
      <c r="I504" s="231"/>
    </row>
    <row r="505" spans="1:9" ht="15" thickBot="1" x14ac:dyDescent="0.4">
      <c r="A505" s="220" t="s">
        <v>304</v>
      </c>
      <c r="B505" s="221" t="s">
        <v>308</v>
      </c>
      <c r="C505" s="222"/>
      <c r="D505" s="222"/>
      <c r="E505" s="222"/>
      <c r="F505" s="223" t="s">
        <v>307</v>
      </c>
      <c r="G505" s="221"/>
      <c r="H505" s="222"/>
      <c r="I505" s="222"/>
    </row>
    <row r="506" spans="1:9" ht="26.5" thickBot="1" x14ac:dyDescent="0.4">
      <c r="A506" s="224" t="s">
        <v>305</v>
      </c>
      <c r="B506" s="225" t="s">
        <v>310</v>
      </c>
      <c r="C506" s="226"/>
      <c r="D506" s="226"/>
      <c r="E506" s="226"/>
      <c r="F506" s="227" t="s">
        <v>309</v>
      </c>
      <c r="G506" s="225"/>
      <c r="H506" s="226"/>
      <c r="I506" s="226"/>
    </row>
    <row r="507" spans="1:9" ht="15" customHeight="1" thickBot="1" x14ac:dyDescent="0.4">
      <c r="A507" s="828" t="s">
        <v>306</v>
      </c>
      <c r="B507" s="846" t="s">
        <v>802</v>
      </c>
      <c r="C507" s="228">
        <f>C513+C519+C525+C531+C537+C543+C549</f>
        <v>0</v>
      </c>
      <c r="D507" s="228">
        <f t="shared" ref="D507:E507" si="103">D513+D519+D525+D531+D537+D543+D549</f>
        <v>0</v>
      </c>
      <c r="E507" s="228">
        <f t="shared" si="103"/>
        <v>0</v>
      </c>
      <c r="F507" s="73" t="s">
        <v>311</v>
      </c>
      <c r="G507" s="230" t="s">
        <v>139</v>
      </c>
      <c r="H507" s="231">
        <v>288724610</v>
      </c>
      <c r="I507" s="230">
        <v>0</v>
      </c>
    </row>
    <row r="508" spans="1:9" ht="15" thickBot="1" x14ac:dyDescent="0.4">
      <c r="A508" s="828"/>
      <c r="B508" s="847"/>
      <c r="C508" s="228">
        <f t="shared" ref="C508:E511" si="104">C514+C520+C526+C532+C538+C544+C550</f>
        <v>653.70000000000005</v>
      </c>
      <c r="D508" s="228">
        <f t="shared" si="104"/>
        <v>54</v>
      </c>
      <c r="E508" s="228">
        <f t="shared" si="104"/>
        <v>0</v>
      </c>
      <c r="F508" s="232"/>
      <c r="G508" s="230" t="s">
        <v>142</v>
      </c>
      <c r="H508" s="233"/>
      <c r="I508" s="230"/>
    </row>
    <row r="509" spans="1:9" ht="15" thickBot="1" x14ac:dyDescent="0.4">
      <c r="A509" s="828"/>
      <c r="B509" s="847"/>
      <c r="C509" s="228">
        <f t="shared" si="104"/>
        <v>0</v>
      </c>
      <c r="D509" s="228">
        <f t="shared" si="104"/>
        <v>0</v>
      </c>
      <c r="E509" s="228">
        <f t="shared" si="104"/>
        <v>0</v>
      </c>
      <c r="F509" s="232"/>
      <c r="G509" s="230" t="s">
        <v>202</v>
      </c>
      <c r="H509" s="233"/>
      <c r="I509" s="230"/>
    </row>
    <row r="510" spans="1:9" ht="15" thickBot="1" x14ac:dyDescent="0.4">
      <c r="A510" s="828"/>
      <c r="B510" s="847"/>
      <c r="C510" s="228">
        <f t="shared" si="104"/>
        <v>5975.2</v>
      </c>
      <c r="D510" s="228">
        <f t="shared" si="104"/>
        <v>1962.2</v>
      </c>
      <c r="E510" s="228">
        <f t="shared" si="104"/>
        <v>18.7</v>
      </c>
      <c r="F510" s="232"/>
      <c r="G510" s="230" t="s">
        <v>140</v>
      </c>
      <c r="H510" s="233"/>
      <c r="I510" s="230"/>
    </row>
    <row r="511" spans="1:9" ht="15.65" customHeight="1" thickBot="1" x14ac:dyDescent="0.4">
      <c r="A511" s="828"/>
      <c r="B511" s="847"/>
      <c r="C511" s="228">
        <f t="shared" si="104"/>
        <v>0</v>
      </c>
      <c r="D511" s="228">
        <f t="shared" si="104"/>
        <v>0</v>
      </c>
      <c r="E511" s="228">
        <f t="shared" si="104"/>
        <v>0</v>
      </c>
      <c r="F511" s="232"/>
      <c r="G511" s="230" t="s">
        <v>203</v>
      </c>
      <c r="H511" s="233"/>
      <c r="I511" s="230"/>
    </row>
    <row r="512" spans="1:9" ht="15" thickBot="1" x14ac:dyDescent="0.4">
      <c r="A512" s="829"/>
      <c r="B512" s="848"/>
      <c r="C512" s="244">
        <f>SUM(C507:C511)</f>
        <v>6628.9</v>
      </c>
      <c r="D512" s="244">
        <f t="shared" ref="D512:E512" si="105">SUM(D507:D511)</f>
        <v>2016.2</v>
      </c>
      <c r="E512" s="244">
        <f t="shared" si="105"/>
        <v>18.7</v>
      </c>
      <c r="F512" s="236"/>
      <c r="G512" s="235" t="s">
        <v>144</v>
      </c>
      <c r="H512" s="237"/>
      <c r="I512" s="238"/>
    </row>
    <row r="513" spans="1:11" ht="15" customHeight="1" thickBot="1" x14ac:dyDescent="0.4">
      <c r="A513" s="849"/>
      <c r="B513" s="852" t="s">
        <v>659</v>
      </c>
      <c r="C513" s="230"/>
      <c r="D513" s="230"/>
      <c r="E513" s="230"/>
      <c r="F513" s="73"/>
      <c r="G513" s="230" t="s">
        <v>139</v>
      </c>
      <c r="H513" s="231">
        <v>288724610</v>
      </c>
      <c r="I513" s="230">
        <v>0</v>
      </c>
      <c r="J513" s="307"/>
      <c r="K513" s="307"/>
    </row>
    <row r="514" spans="1:11" ht="15" thickBot="1" x14ac:dyDescent="0.4">
      <c r="A514" s="850"/>
      <c r="B514" s="853"/>
      <c r="C514" s="239">
        <v>200</v>
      </c>
      <c r="D514" s="230"/>
      <c r="E514" s="230"/>
      <c r="F514" s="232"/>
      <c r="G514" s="230" t="s">
        <v>142</v>
      </c>
      <c r="H514" s="233"/>
      <c r="I514" s="230"/>
      <c r="J514" s="307"/>
      <c r="K514" s="307"/>
    </row>
    <row r="515" spans="1:11" ht="15" thickBot="1" x14ac:dyDescent="0.4">
      <c r="A515" s="850"/>
      <c r="B515" s="853"/>
      <c r="C515" s="230"/>
      <c r="D515" s="230"/>
      <c r="E515" s="230"/>
      <c r="F515" s="232"/>
      <c r="G515" s="230" t="s">
        <v>202</v>
      </c>
      <c r="H515" s="233"/>
      <c r="I515" s="230"/>
      <c r="J515" s="307"/>
      <c r="K515" s="307"/>
    </row>
    <row r="516" spans="1:11" ht="15" customHeight="1" thickBot="1" x14ac:dyDescent="0.4">
      <c r="A516" s="850"/>
      <c r="B516" s="853"/>
      <c r="C516" s="230">
        <v>3952.5</v>
      </c>
      <c r="D516" s="239">
        <v>1000</v>
      </c>
      <c r="E516" s="230"/>
      <c r="F516" s="232"/>
      <c r="G516" s="230" t="s">
        <v>140</v>
      </c>
      <c r="H516" s="233"/>
      <c r="I516" s="230"/>
      <c r="J516" s="307"/>
      <c r="K516" s="307"/>
    </row>
    <row r="517" spans="1:11" ht="15" customHeight="1" thickBot="1" x14ac:dyDescent="0.4">
      <c r="A517" s="850"/>
      <c r="B517" s="853"/>
      <c r="C517" s="230"/>
      <c r="D517" s="230"/>
      <c r="E517" s="230"/>
      <c r="F517" s="232"/>
      <c r="G517" s="230" t="s">
        <v>203</v>
      </c>
      <c r="H517" s="233"/>
      <c r="I517" s="230"/>
      <c r="J517" s="307"/>
      <c r="K517" s="307"/>
    </row>
    <row r="518" spans="1:11" ht="15" thickBot="1" x14ac:dyDescent="0.4">
      <c r="A518" s="851"/>
      <c r="B518" s="854"/>
      <c r="C518" s="244">
        <f>SUM(C513:C517)</f>
        <v>4152.5</v>
      </c>
      <c r="D518" s="244">
        <f t="shared" ref="D518:E518" si="106">SUM(D513:D517)</f>
        <v>1000</v>
      </c>
      <c r="E518" s="244">
        <f t="shared" si="106"/>
        <v>0</v>
      </c>
      <c r="F518" s="236"/>
      <c r="G518" s="235" t="s">
        <v>144</v>
      </c>
      <c r="H518" s="237"/>
      <c r="I518" s="238"/>
      <c r="J518" s="307"/>
      <c r="K518" s="307"/>
    </row>
    <row r="519" spans="1:11" ht="15" customHeight="1" thickBot="1" x14ac:dyDescent="0.4">
      <c r="A519" s="849"/>
      <c r="B519" s="852" t="s">
        <v>1517</v>
      </c>
      <c r="C519" s="230"/>
      <c r="D519" s="230"/>
      <c r="E519" s="230"/>
      <c r="F519" s="73"/>
      <c r="G519" s="230" t="s">
        <v>139</v>
      </c>
      <c r="H519" s="231">
        <v>288724610</v>
      </c>
      <c r="I519" s="230">
        <v>0</v>
      </c>
      <c r="J519" s="307"/>
      <c r="K519" s="307"/>
    </row>
    <row r="520" spans="1:11" ht="15" thickBot="1" x14ac:dyDescent="0.4">
      <c r="A520" s="850"/>
      <c r="B520" s="853"/>
      <c r="C520" s="230">
        <v>144.9</v>
      </c>
      <c r="D520" s="239">
        <v>54</v>
      </c>
      <c r="E520" s="230"/>
      <c r="F520" s="232"/>
      <c r="G520" s="230" t="s">
        <v>142</v>
      </c>
      <c r="H520" s="233"/>
      <c r="I520" s="230"/>
      <c r="J520" s="307"/>
      <c r="K520" s="307"/>
    </row>
    <row r="521" spans="1:11" ht="15" customHeight="1" thickBot="1" x14ac:dyDescent="0.4">
      <c r="A521" s="850"/>
      <c r="B521" s="853"/>
      <c r="C521" s="230"/>
      <c r="D521" s="230"/>
      <c r="E521" s="230"/>
      <c r="F521" s="232"/>
      <c r="G521" s="230" t="s">
        <v>202</v>
      </c>
      <c r="H521" s="233"/>
      <c r="I521" s="230"/>
      <c r="J521" s="307"/>
      <c r="K521" s="307"/>
    </row>
    <row r="522" spans="1:11" ht="15" thickBot="1" x14ac:dyDescent="0.4">
      <c r="A522" s="850"/>
      <c r="B522" s="853"/>
      <c r="C522" s="230">
        <v>1266.5</v>
      </c>
      <c r="D522" s="239">
        <v>306</v>
      </c>
      <c r="E522" s="239"/>
      <c r="F522" s="232"/>
      <c r="G522" s="230" t="s">
        <v>140</v>
      </c>
      <c r="H522" s="233"/>
      <c r="I522" s="230"/>
    </row>
    <row r="523" spans="1:11" ht="15" customHeight="1" thickBot="1" x14ac:dyDescent="0.4">
      <c r="A523" s="850"/>
      <c r="B523" s="853"/>
      <c r="C523" s="230"/>
      <c r="D523" s="230"/>
      <c r="E523" s="230"/>
      <c r="F523" s="232"/>
      <c r="G523" s="230" t="s">
        <v>203</v>
      </c>
      <c r="H523" s="233"/>
      <c r="I523" s="230"/>
    </row>
    <row r="524" spans="1:11" ht="15" customHeight="1" thickBot="1" x14ac:dyDescent="0.4">
      <c r="A524" s="851"/>
      <c r="B524" s="854"/>
      <c r="C524" s="235">
        <f>SUM(C519:C523)</f>
        <v>1411.4</v>
      </c>
      <c r="D524" s="244">
        <f t="shared" ref="D524:E524" si="107">SUM(D519:D523)</f>
        <v>360</v>
      </c>
      <c r="E524" s="235">
        <f t="shared" si="107"/>
        <v>0</v>
      </c>
      <c r="F524" s="236"/>
      <c r="G524" s="235" t="s">
        <v>144</v>
      </c>
      <c r="H524" s="237"/>
      <c r="I524" s="238"/>
    </row>
    <row r="525" spans="1:11" ht="15" customHeight="1" thickBot="1" x14ac:dyDescent="0.4">
      <c r="A525" s="849"/>
      <c r="B525" s="852" t="s">
        <v>1516</v>
      </c>
      <c r="C525" s="230"/>
      <c r="D525" s="230"/>
      <c r="E525" s="230"/>
      <c r="F525" s="73"/>
      <c r="G525" s="230" t="s">
        <v>139</v>
      </c>
      <c r="H525" s="231">
        <v>288724610</v>
      </c>
      <c r="I525" s="230">
        <v>0</v>
      </c>
    </row>
    <row r="526" spans="1:11" ht="15" thickBot="1" x14ac:dyDescent="0.4">
      <c r="A526" s="850"/>
      <c r="B526" s="853"/>
      <c r="C526" s="230">
        <v>281.60000000000002</v>
      </c>
      <c r="D526" s="230"/>
      <c r="E526" s="230"/>
      <c r="F526" s="232"/>
      <c r="G526" s="230" t="s">
        <v>142</v>
      </c>
      <c r="H526" s="233"/>
      <c r="I526" s="230"/>
    </row>
    <row r="527" spans="1:11" ht="15" customHeight="1" thickBot="1" x14ac:dyDescent="0.4">
      <c r="A527" s="850"/>
      <c r="B527" s="853"/>
      <c r="C527" s="230"/>
      <c r="D527" s="230"/>
      <c r="E527" s="230"/>
      <c r="F527" s="232"/>
      <c r="G527" s="230" t="s">
        <v>202</v>
      </c>
      <c r="H527" s="233"/>
      <c r="I527" s="230"/>
    </row>
    <row r="528" spans="1:11" ht="15" thickBot="1" x14ac:dyDescent="0.4">
      <c r="A528" s="850"/>
      <c r="B528" s="853"/>
      <c r="C528" s="230">
        <v>637.5</v>
      </c>
      <c r="D528" s="230">
        <v>637.5</v>
      </c>
      <c r="E528" s="230"/>
      <c r="F528" s="232"/>
      <c r="G528" s="230" t="s">
        <v>140</v>
      </c>
      <c r="H528" s="233"/>
      <c r="I528" s="230"/>
    </row>
    <row r="529" spans="1:9" ht="15" customHeight="1" thickBot="1" x14ac:dyDescent="0.4">
      <c r="A529" s="850"/>
      <c r="B529" s="853"/>
      <c r="C529" s="230"/>
      <c r="D529" s="230"/>
      <c r="E529" s="230"/>
      <c r="F529" s="232"/>
      <c r="G529" s="230" t="s">
        <v>203</v>
      </c>
      <c r="H529" s="233"/>
      <c r="I529" s="230"/>
    </row>
    <row r="530" spans="1:9" ht="15" customHeight="1" thickBot="1" x14ac:dyDescent="0.4">
      <c r="A530" s="851"/>
      <c r="B530" s="854"/>
      <c r="C530" s="235">
        <f>SUM(C525:C529)</f>
        <v>919.1</v>
      </c>
      <c r="D530" s="235">
        <f t="shared" ref="D530:E530" si="108">SUM(D525:D529)</f>
        <v>637.5</v>
      </c>
      <c r="E530" s="235">
        <f t="shared" si="108"/>
        <v>0</v>
      </c>
      <c r="F530" s="236"/>
      <c r="G530" s="235" t="s">
        <v>144</v>
      </c>
      <c r="H530" s="237"/>
      <c r="I530" s="238"/>
    </row>
    <row r="531" spans="1:9" ht="15" customHeight="1" thickBot="1" x14ac:dyDescent="0.4">
      <c r="A531" s="849"/>
      <c r="B531" s="852" t="s">
        <v>1618</v>
      </c>
      <c r="C531" s="230"/>
      <c r="D531" s="230"/>
      <c r="E531" s="230"/>
      <c r="F531" s="73"/>
      <c r="G531" s="230" t="s">
        <v>139</v>
      </c>
      <c r="H531" s="231">
        <v>288724610</v>
      </c>
      <c r="I531" s="230">
        <v>0</v>
      </c>
    </row>
    <row r="532" spans="1:9" ht="15" thickBot="1" x14ac:dyDescent="0.4">
      <c r="A532" s="850"/>
      <c r="B532" s="853"/>
      <c r="C532" s="230">
        <v>27.2</v>
      </c>
      <c r="D532" s="230"/>
      <c r="E532" s="230"/>
      <c r="F532" s="232"/>
      <c r="G532" s="230" t="s">
        <v>142</v>
      </c>
      <c r="H532" s="233"/>
      <c r="I532" s="230"/>
    </row>
    <row r="533" spans="1:9" ht="16.899999999999999" customHeight="1" thickBot="1" x14ac:dyDescent="0.4">
      <c r="A533" s="850"/>
      <c r="B533" s="853"/>
      <c r="C533" s="230"/>
      <c r="D533" s="230"/>
      <c r="E533" s="230"/>
      <c r="F533" s="232"/>
      <c r="G533" s="230" t="s">
        <v>202</v>
      </c>
      <c r="H533" s="233"/>
      <c r="I533" s="230"/>
    </row>
    <row r="534" spans="1:9" ht="13.9" customHeight="1" thickBot="1" x14ac:dyDescent="0.4">
      <c r="A534" s="850"/>
      <c r="B534" s="853"/>
      <c r="C534" s="230"/>
      <c r="D534" s="230"/>
      <c r="E534" s="230"/>
      <c r="F534" s="232"/>
      <c r="G534" s="230" t="s">
        <v>140</v>
      </c>
      <c r="H534" s="233"/>
      <c r="I534" s="230"/>
    </row>
    <row r="535" spans="1:9" ht="15" customHeight="1" thickBot="1" x14ac:dyDescent="0.4">
      <c r="A535" s="850"/>
      <c r="B535" s="853"/>
      <c r="C535" s="230"/>
      <c r="D535" s="230"/>
      <c r="E535" s="230"/>
      <c r="F535" s="232"/>
      <c r="G535" s="230" t="s">
        <v>203</v>
      </c>
      <c r="H535" s="233"/>
      <c r="I535" s="230"/>
    </row>
    <row r="536" spans="1:9" ht="15" thickBot="1" x14ac:dyDescent="0.4">
      <c r="A536" s="851"/>
      <c r="B536" s="854"/>
      <c r="C536" s="235">
        <f>SUM(C531:C535)</f>
        <v>27.2</v>
      </c>
      <c r="D536" s="235">
        <f t="shared" ref="D536:E536" si="109">SUM(D531:D535)</f>
        <v>0</v>
      </c>
      <c r="E536" s="235">
        <f t="shared" si="109"/>
        <v>0</v>
      </c>
      <c r="F536" s="236"/>
      <c r="G536" s="235" t="s">
        <v>144</v>
      </c>
      <c r="H536" s="237"/>
      <c r="I536" s="238"/>
    </row>
    <row r="537" spans="1:9" ht="15" customHeight="1" thickBot="1" x14ac:dyDescent="0.4">
      <c r="A537" s="849"/>
      <c r="B537" s="852" t="s">
        <v>1457</v>
      </c>
      <c r="C537" s="230"/>
      <c r="D537" s="230"/>
      <c r="E537" s="230"/>
      <c r="F537" s="73"/>
      <c r="G537" s="230" t="s">
        <v>139</v>
      </c>
      <c r="H537" s="231">
        <v>288724610</v>
      </c>
      <c r="I537" s="230">
        <v>0</v>
      </c>
    </row>
    <row r="538" spans="1:9" ht="15" customHeight="1" thickBot="1" x14ac:dyDescent="0.4">
      <c r="A538" s="850"/>
      <c r="B538" s="853"/>
      <c r="C538" s="230"/>
      <c r="D538" s="230"/>
      <c r="E538" s="230"/>
      <c r="F538" s="232"/>
      <c r="G538" s="230" t="s">
        <v>142</v>
      </c>
      <c r="H538" s="233"/>
      <c r="I538" s="230"/>
    </row>
    <row r="539" spans="1:9" ht="15" thickBot="1" x14ac:dyDescent="0.4">
      <c r="A539" s="850"/>
      <c r="B539" s="853"/>
      <c r="C539" s="230"/>
      <c r="D539" s="230"/>
      <c r="E539" s="230"/>
      <c r="F539" s="232"/>
      <c r="G539" s="230" t="s">
        <v>202</v>
      </c>
      <c r="H539" s="233"/>
      <c r="I539" s="230"/>
    </row>
    <row r="540" spans="1:9" ht="15" thickBot="1" x14ac:dyDescent="0.4">
      <c r="A540" s="850"/>
      <c r="B540" s="853"/>
      <c r="C540" s="446">
        <v>18.7</v>
      </c>
      <c r="D540" s="446">
        <v>18.7</v>
      </c>
      <c r="E540" s="230">
        <v>18.7</v>
      </c>
      <c r="F540" s="232"/>
      <c r="G540" s="230" t="s">
        <v>140</v>
      </c>
      <c r="H540" s="233"/>
      <c r="I540" s="230"/>
    </row>
    <row r="541" spans="1:9" ht="15" customHeight="1" thickBot="1" x14ac:dyDescent="0.4">
      <c r="A541" s="850"/>
      <c r="B541" s="853"/>
      <c r="C541" s="230"/>
      <c r="D541" s="230"/>
      <c r="E541" s="230"/>
      <c r="F541" s="232"/>
      <c r="G541" s="230" t="s">
        <v>203</v>
      </c>
      <c r="H541" s="233"/>
      <c r="I541" s="230"/>
    </row>
    <row r="542" spans="1:9" ht="15" thickBot="1" x14ac:dyDescent="0.4">
      <c r="A542" s="851"/>
      <c r="B542" s="854"/>
      <c r="C542" s="235">
        <f>SUM(C537:C541)</f>
        <v>18.7</v>
      </c>
      <c r="D542" s="235">
        <f t="shared" ref="D542:E542" si="110">SUM(D537:D541)</f>
        <v>18.7</v>
      </c>
      <c r="E542" s="235">
        <f t="shared" si="110"/>
        <v>18.7</v>
      </c>
      <c r="F542" s="236"/>
      <c r="G542" s="235" t="s">
        <v>144</v>
      </c>
      <c r="H542" s="237"/>
      <c r="I542" s="238"/>
    </row>
    <row r="543" spans="1:9" ht="15" customHeight="1" thickBot="1" x14ac:dyDescent="0.4">
      <c r="A543" s="849"/>
      <c r="B543" s="852" t="s">
        <v>1502</v>
      </c>
      <c r="C543" s="230"/>
      <c r="D543" s="230"/>
      <c r="E543" s="230"/>
      <c r="F543" s="73"/>
      <c r="G543" s="230" t="s">
        <v>139</v>
      </c>
      <c r="H543" s="231">
        <v>288724610</v>
      </c>
      <c r="I543" s="230">
        <v>0</v>
      </c>
    </row>
    <row r="544" spans="1:9" ht="15" thickBot="1" x14ac:dyDescent="0.4">
      <c r="A544" s="850"/>
      <c r="B544" s="853"/>
      <c r="C544" s="230"/>
      <c r="D544" s="230"/>
      <c r="E544" s="230"/>
      <c r="F544" s="232"/>
      <c r="G544" s="230" t="s">
        <v>142</v>
      </c>
      <c r="H544" s="233"/>
      <c r="I544" s="230"/>
    </row>
    <row r="545" spans="1:9" ht="15" thickBot="1" x14ac:dyDescent="0.4">
      <c r="A545" s="850"/>
      <c r="B545" s="853"/>
      <c r="C545" s="230"/>
      <c r="D545" s="230"/>
      <c r="E545" s="230"/>
      <c r="F545" s="232"/>
      <c r="G545" s="230" t="s">
        <v>202</v>
      </c>
      <c r="H545" s="233"/>
      <c r="I545" s="230"/>
    </row>
    <row r="546" spans="1:9" ht="15" thickBot="1" x14ac:dyDescent="0.4">
      <c r="A546" s="850"/>
      <c r="B546" s="853"/>
      <c r="C546" s="660">
        <v>100</v>
      </c>
      <c r="D546" s="660"/>
      <c r="E546" s="657"/>
      <c r="F546" s="232"/>
      <c r="G546" s="230" t="s">
        <v>140</v>
      </c>
      <c r="H546" s="233"/>
      <c r="I546" s="230"/>
    </row>
    <row r="547" spans="1:9" ht="15" thickBot="1" x14ac:dyDescent="0.4">
      <c r="A547" s="850"/>
      <c r="B547" s="853"/>
      <c r="C547" s="657"/>
      <c r="D547" s="657"/>
      <c r="E547" s="657"/>
      <c r="F547" s="232"/>
      <c r="G547" s="230" t="s">
        <v>203</v>
      </c>
      <c r="H547" s="233"/>
      <c r="I547" s="230"/>
    </row>
    <row r="548" spans="1:9" ht="15" thickBot="1" x14ac:dyDescent="0.4">
      <c r="A548" s="851"/>
      <c r="B548" s="854"/>
      <c r="C548" s="648">
        <f>SUM(C543:C547)</f>
        <v>100</v>
      </c>
      <c r="D548" s="648">
        <f t="shared" ref="D548:E548" si="111">SUM(D543:D547)</f>
        <v>0</v>
      </c>
      <c r="E548" s="648">
        <f t="shared" si="111"/>
        <v>0</v>
      </c>
      <c r="F548" s="236"/>
      <c r="G548" s="235" t="s">
        <v>144</v>
      </c>
      <c r="H548" s="237"/>
      <c r="I548" s="238"/>
    </row>
    <row r="549" spans="1:9" ht="15" customHeight="1" thickBot="1" x14ac:dyDescent="0.4">
      <c r="A549" s="849"/>
      <c r="B549" s="852" t="s">
        <v>1619</v>
      </c>
      <c r="C549" s="230"/>
      <c r="D549" s="230"/>
      <c r="E549" s="230"/>
      <c r="F549" s="73"/>
      <c r="G549" s="230" t="s">
        <v>139</v>
      </c>
      <c r="H549" s="231">
        <v>288724610</v>
      </c>
      <c r="I549" s="230">
        <v>0</v>
      </c>
    </row>
    <row r="550" spans="1:9" ht="15" thickBot="1" x14ac:dyDescent="0.4">
      <c r="A550" s="850"/>
      <c r="B550" s="853"/>
      <c r="C550" s="230"/>
      <c r="D550" s="230"/>
      <c r="E550" s="230"/>
      <c r="F550" s="232"/>
      <c r="G550" s="230" t="s">
        <v>142</v>
      </c>
      <c r="H550" s="233"/>
      <c r="I550" s="230"/>
    </row>
    <row r="551" spans="1:9" ht="15" thickBot="1" x14ac:dyDescent="0.4">
      <c r="A551" s="850"/>
      <c r="B551" s="853"/>
      <c r="C551" s="230"/>
      <c r="D551" s="230"/>
      <c r="E551" s="230"/>
      <c r="F551" s="232"/>
      <c r="G551" s="230" t="s">
        <v>202</v>
      </c>
      <c r="H551" s="233"/>
      <c r="I551" s="230"/>
    </row>
    <row r="552" spans="1:9" ht="15" thickBot="1" x14ac:dyDescent="0.4">
      <c r="A552" s="850"/>
      <c r="B552" s="853"/>
      <c r="C552" s="446"/>
      <c r="D552" s="446"/>
      <c r="E552" s="230"/>
      <c r="F552" s="232"/>
      <c r="G552" s="230" t="s">
        <v>140</v>
      </c>
      <c r="H552" s="233"/>
      <c r="I552" s="230"/>
    </row>
    <row r="553" spans="1:9" ht="15" thickBot="1" x14ac:dyDescent="0.4">
      <c r="A553" s="850"/>
      <c r="B553" s="853"/>
      <c r="C553" s="230"/>
      <c r="D553" s="230"/>
      <c r="E553" s="230"/>
      <c r="F553" s="232"/>
      <c r="G553" s="230" t="s">
        <v>203</v>
      </c>
      <c r="H553" s="233"/>
      <c r="I553" s="230"/>
    </row>
    <row r="554" spans="1:9" ht="15" thickBot="1" x14ac:dyDescent="0.4">
      <c r="A554" s="851"/>
      <c r="B554" s="854"/>
      <c r="C554" s="235">
        <f>SUM(C549:C553)</f>
        <v>0</v>
      </c>
      <c r="D554" s="235">
        <f t="shared" ref="D554:E554" si="112">SUM(D549:D553)</f>
        <v>0</v>
      </c>
      <c r="E554" s="235">
        <f t="shared" si="112"/>
        <v>0</v>
      </c>
      <c r="F554" s="236"/>
      <c r="G554" s="235" t="s">
        <v>144</v>
      </c>
      <c r="H554" s="237"/>
      <c r="I554" s="238"/>
    </row>
    <row r="555" spans="1:9" ht="15" customHeight="1" thickBot="1" x14ac:dyDescent="0.4">
      <c r="A555" s="234"/>
      <c r="B555" s="241" t="s">
        <v>312</v>
      </c>
      <c r="C555" s="242"/>
      <c r="D555" s="242"/>
      <c r="E555" s="242"/>
      <c r="F555" s="242"/>
      <c r="G555" s="229"/>
      <c r="H555" s="231"/>
      <c r="I555" s="231"/>
    </row>
    <row r="556" spans="1:9" ht="15" thickBot="1" x14ac:dyDescent="0.4">
      <c r="A556" s="220" t="s">
        <v>313</v>
      </c>
      <c r="B556" s="221" t="s">
        <v>318</v>
      </c>
      <c r="C556" s="222"/>
      <c r="D556" s="222"/>
      <c r="E556" s="222"/>
      <c r="F556" s="223" t="s">
        <v>317</v>
      </c>
      <c r="G556" s="221"/>
      <c r="H556" s="222"/>
      <c r="I556" s="222"/>
    </row>
    <row r="557" spans="1:9" ht="26.5" thickBot="1" x14ac:dyDescent="0.4">
      <c r="A557" s="224" t="s">
        <v>314</v>
      </c>
      <c r="B557" s="225" t="s">
        <v>320</v>
      </c>
      <c r="C557" s="226"/>
      <c r="D557" s="226"/>
      <c r="E557" s="226"/>
      <c r="F557" s="227" t="s">
        <v>319</v>
      </c>
      <c r="G557" s="225"/>
      <c r="H557" s="226"/>
      <c r="I557" s="226"/>
    </row>
    <row r="558" spans="1:9" ht="15" customHeight="1" thickBot="1" x14ac:dyDescent="0.4">
      <c r="A558" s="835" t="s">
        <v>315</v>
      </c>
      <c r="B558" s="846" t="s">
        <v>660</v>
      </c>
      <c r="C558" s="360">
        <f>C564+C570+C576+C582+C588</f>
        <v>127</v>
      </c>
      <c r="D558" s="360">
        <f t="shared" ref="D558:E558" si="113">D564+D570+D576+D582+D588</f>
        <v>45</v>
      </c>
      <c r="E558" s="360">
        <f t="shared" si="113"/>
        <v>30</v>
      </c>
      <c r="F558" s="351" t="s">
        <v>321</v>
      </c>
      <c r="G558" s="176" t="s">
        <v>139</v>
      </c>
      <c r="H558" s="352">
        <v>288724610</v>
      </c>
      <c r="I558" s="176">
        <v>0</v>
      </c>
    </row>
    <row r="559" spans="1:9" ht="15" thickBot="1" x14ac:dyDescent="0.4">
      <c r="A559" s="828"/>
      <c r="B559" s="847"/>
      <c r="C559" s="360">
        <f t="shared" ref="C559:E562" si="114">C565+C571+C577+C583+C589</f>
        <v>739</v>
      </c>
      <c r="D559" s="360">
        <f t="shared" si="114"/>
        <v>0</v>
      </c>
      <c r="E559" s="360">
        <f t="shared" si="114"/>
        <v>0</v>
      </c>
      <c r="F559" s="232"/>
      <c r="G559" s="230" t="s">
        <v>142</v>
      </c>
      <c r="H559" s="233"/>
      <c r="I559" s="230"/>
    </row>
    <row r="560" spans="1:9" ht="15" thickBot="1" x14ac:dyDescent="0.4">
      <c r="A560" s="828"/>
      <c r="B560" s="847"/>
      <c r="C560" s="360">
        <f t="shared" si="114"/>
        <v>0</v>
      </c>
      <c r="D560" s="360">
        <f t="shared" si="114"/>
        <v>0</v>
      </c>
      <c r="E560" s="360">
        <f t="shared" si="114"/>
        <v>0</v>
      </c>
      <c r="F560" s="232"/>
      <c r="G560" s="230" t="s">
        <v>202</v>
      </c>
      <c r="H560" s="233"/>
      <c r="I560" s="230"/>
    </row>
    <row r="561" spans="1:12" ht="15" customHeight="1" thickBot="1" x14ac:dyDescent="0.4">
      <c r="A561" s="828"/>
      <c r="B561" s="847"/>
      <c r="C561" s="360">
        <f t="shared" si="114"/>
        <v>0</v>
      </c>
      <c r="D561" s="360">
        <f t="shared" si="114"/>
        <v>0</v>
      </c>
      <c r="E561" s="360">
        <f>E567+E573+E579+E585+E591</f>
        <v>0</v>
      </c>
      <c r="F561" s="232"/>
      <c r="G561" s="230" t="s">
        <v>140</v>
      </c>
      <c r="H561" s="233"/>
      <c r="I561" s="230"/>
    </row>
    <row r="562" spans="1:12" ht="15" thickBot="1" x14ac:dyDescent="0.4">
      <c r="A562" s="828"/>
      <c r="B562" s="847"/>
      <c r="C562" s="360">
        <f t="shared" si="114"/>
        <v>0</v>
      </c>
      <c r="D562" s="360">
        <f t="shared" si="114"/>
        <v>0</v>
      </c>
      <c r="E562" s="360">
        <f t="shared" si="114"/>
        <v>0</v>
      </c>
      <c r="F562" s="232"/>
      <c r="G562" s="230" t="s">
        <v>203</v>
      </c>
      <c r="H562" s="233"/>
      <c r="I562" s="230"/>
    </row>
    <row r="563" spans="1:12" ht="15" customHeight="1" thickBot="1" x14ac:dyDescent="0.4">
      <c r="A563" s="829"/>
      <c r="B563" s="848"/>
      <c r="C563" s="244">
        <f>SUM(C558:C562)</f>
        <v>866</v>
      </c>
      <c r="D563" s="244">
        <f t="shared" ref="D563:E563" si="115">SUM(D558:D562)</f>
        <v>45</v>
      </c>
      <c r="E563" s="244">
        <f t="shared" si="115"/>
        <v>30</v>
      </c>
      <c r="F563" s="236"/>
      <c r="G563" s="235" t="s">
        <v>144</v>
      </c>
      <c r="H563" s="237"/>
      <c r="I563" s="238"/>
    </row>
    <row r="564" spans="1:12" ht="15" customHeight="1" thickBot="1" x14ac:dyDescent="0.4">
      <c r="A564" s="828"/>
      <c r="B564" s="852" t="s">
        <v>661</v>
      </c>
      <c r="C564" s="239"/>
      <c r="D564" s="239"/>
      <c r="E564" s="239"/>
      <c r="F564" s="73"/>
      <c r="G564" s="230" t="s">
        <v>139</v>
      </c>
      <c r="H564" s="231">
        <v>288724610</v>
      </c>
      <c r="I564" s="230">
        <v>0</v>
      </c>
    </row>
    <row r="565" spans="1:12" ht="17.5" customHeight="1" thickBot="1" x14ac:dyDescent="0.4">
      <c r="A565" s="828"/>
      <c r="B565" s="853"/>
      <c r="C565" s="239">
        <v>91</v>
      </c>
      <c r="D565" s="239"/>
      <c r="E565" s="239"/>
      <c r="F565" s="232"/>
      <c r="G565" s="230" t="s">
        <v>142</v>
      </c>
      <c r="H565" s="233"/>
      <c r="I565" s="230"/>
    </row>
    <row r="566" spans="1:12" ht="15" thickBot="1" x14ac:dyDescent="0.4">
      <c r="A566" s="828"/>
      <c r="B566" s="853"/>
      <c r="C566" s="239"/>
      <c r="D566" s="239"/>
      <c r="E566" s="239"/>
      <c r="F566" s="232"/>
      <c r="G566" s="230" t="s">
        <v>202</v>
      </c>
      <c r="H566" s="233"/>
      <c r="I566" s="230"/>
    </row>
    <row r="567" spans="1:12" ht="16.899999999999999" customHeight="1" thickBot="1" x14ac:dyDescent="0.4">
      <c r="A567" s="828"/>
      <c r="B567" s="853"/>
      <c r="C567" s="239"/>
      <c r="D567" s="239"/>
      <c r="E567" s="239"/>
      <c r="F567" s="232"/>
      <c r="G567" s="230" t="s">
        <v>140</v>
      </c>
      <c r="H567" s="233"/>
      <c r="I567" s="230"/>
    </row>
    <row r="568" spans="1:12" ht="16.149999999999999" customHeight="1" thickBot="1" x14ac:dyDescent="0.4">
      <c r="A568" s="828"/>
      <c r="B568" s="853"/>
      <c r="C568" s="239"/>
      <c r="D568" s="239"/>
      <c r="E568" s="239"/>
      <c r="F568" s="232"/>
      <c r="G568" s="230" t="s">
        <v>203</v>
      </c>
      <c r="H568" s="233"/>
      <c r="I568" s="230"/>
    </row>
    <row r="569" spans="1:12" ht="15" customHeight="1" thickBot="1" x14ac:dyDescent="0.4">
      <c r="A569" s="829"/>
      <c r="B569" s="854"/>
      <c r="C569" s="244">
        <f>SUM(C564:C568)</f>
        <v>91</v>
      </c>
      <c r="D569" s="244">
        <f t="shared" ref="D569:E569" si="116">SUM(D564:D568)</f>
        <v>0</v>
      </c>
      <c r="E569" s="244">
        <f t="shared" si="116"/>
        <v>0</v>
      </c>
      <c r="F569" s="236"/>
      <c r="G569" s="235" t="s">
        <v>144</v>
      </c>
      <c r="H569" s="237"/>
      <c r="I569" s="238"/>
    </row>
    <row r="570" spans="1:12" ht="15" customHeight="1" thickBot="1" x14ac:dyDescent="0.4">
      <c r="A570" s="828"/>
      <c r="B570" s="852" t="s">
        <v>662</v>
      </c>
      <c r="C570" s="239">
        <v>76.2</v>
      </c>
      <c r="D570" s="239">
        <v>45</v>
      </c>
      <c r="E570" s="239">
        <v>30</v>
      </c>
      <c r="F570" s="73"/>
      <c r="G570" s="230" t="s">
        <v>139</v>
      </c>
      <c r="H570" s="231">
        <v>288724610</v>
      </c>
      <c r="I570" s="230">
        <v>0</v>
      </c>
      <c r="L570" s="649"/>
    </row>
    <row r="571" spans="1:12" ht="15" thickBot="1" x14ac:dyDescent="0.4">
      <c r="A571" s="828"/>
      <c r="B571" s="853"/>
      <c r="C571" s="239"/>
      <c r="D571" s="239"/>
      <c r="E571" s="239"/>
      <c r="F571" s="232"/>
      <c r="G571" s="230" t="s">
        <v>142</v>
      </c>
      <c r="H571" s="233"/>
      <c r="I571" s="230"/>
      <c r="J571" s="307"/>
    </row>
    <row r="572" spans="1:12" ht="15" customHeight="1" thickBot="1" x14ac:dyDescent="0.4">
      <c r="A572" s="828"/>
      <c r="B572" s="853"/>
      <c r="C572" s="239"/>
      <c r="D572" s="239"/>
      <c r="E572" s="239"/>
      <c r="F572" s="232"/>
      <c r="G572" s="230" t="s">
        <v>202</v>
      </c>
      <c r="H572" s="233"/>
      <c r="I572" s="230"/>
      <c r="J572" s="307"/>
    </row>
    <row r="573" spans="1:12" ht="20.5" customHeight="1" thickBot="1" x14ac:dyDescent="0.4">
      <c r="A573" s="828"/>
      <c r="B573" s="853"/>
      <c r="C573" s="239"/>
      <c r="D573" s="239"/>
      <c r="E573" s="239"/>
      <c r="F573" s="232"/>
      <c r="G573" s="230" t="s">
        <v>140</v>
      </c>
      <c r="H573" s="233"/>
      <c r="I573" s="230"/>
      <c r="J573" s="307"/>
    </row>
    <row r="574" spans="1:12" ht="17.5" customHeight="1" thickBot="1" x14ac:dyDescent="0.4">
      <c r="A574" s="828"/>
      <c r="B574" s="853"/>
      <c r="C574" s="239"/>
      <c r="D574" s="239"/>
      <c r="E574" s="239"/>
      <c r="F574" s="232"/>
      <c r="G574" s="230" t="s">
        <v>203</v>
      </c>
      <c r="H574" s="233"/>
      <c r="I574" s="230"/>
      <c r="J574" s="307"/>
    </row>
    <row r="575" spans="1:12" ht="15" customHeight="1" thickBot="1" x14ac:dyDescent="0.4">
      <c r="A575" s="829"/>
      <c r="B575" s="854"/>
      <c r="C575" s="244">
        <f>SUM(C570:C574)</f>
        <v>76.2</v>
      </c>
      <c r="D575" s="244">
        <f t="shared" ref="D575:E575" si="117">SUM(D570:D574)</f>
        <v>45</v>
      </c>
      <c r="E575" s="244">
        <f t="shared" si="117"/>
        <v>30</v>
      </c>
      <c r="F575" s="236"/>
      <c r="G575" s="235" t="s">
        <v>144</v>
      </c>
      <c r="H575" s="237"/>
      <c r="I575" s="238"/>
      <c r="J575" s="307"/>
    </row>
    <row r="576" spans="1:12" ht="15" thickBot="1" x14ac:dyDescent="0.4">
      <c r="A576" s="835"/>
      <c r="B576" s="852" t="s">
        <v>663</v>
      </c>
      <c r="C576" s="176">
        <v>50.8</v>
      </c>
      <c r="D576" s="350"/>
      <c r="E576" s="350"/>
      <c r="F576" s="351"/>
      <c r="G576" s="176" t="s">
        <v>139</v>
      </c>
      <c r="H576" s="352">
        <v>288724610</v>
      </c>
      <c r="I576" s="176">
        <v>0</v>
      </c>
      <c r="J576" s="307"/>
    </row>
    <row r="577" spans="1:10" ht="15" thickBot="1" x14ac:dyDescent="0.4">
      <c r="A577" s="828"/>
      <c r="B577" s="853"/>
      <c r="C577" s="230"/>
      <c r="D577" s="239"/>
      <c r="E577" s="239"/>
      <c r="F577" s="232"/>
      <c r="G577" s="230" t="s">
        <v>142</v>
      </c>
      <c r="H577" s="233"/>
      <c r="I577" s="230"/>
      <c r="J577" s="307"/>
    </row>
    <row r="578" spans="1:10" ht="17.5" customHeight="1" thickBot="1" x14ac:dyDescent="0.4">
      <c r="A578" s="828"/>
      <c r="B578" s="853"/>
      <c r="C578" s="230"/>
      <c r="D578" s="239"/>
      <c r="E578" s="239"/>
      <c r="F578" s="232"/>
      <c r="G578" s="230" t="s">
        <v>202</v>
      </c>
      <c r="H578" s="233"/>
      <c r="I578" s="230"/>
      <c r="J578" s="307"/>
    </row>
    <row r="579" spans="1:10" ht="18" customHeight="1" thickBot="1" x14ac:dyDescent="0.4">
      <c r="A579" s="828"/>
      <c r="B579" s="853"/>
      <c r="C579" s="230"/>
      <c r="D579" s="239"/>
      <c r="E579" s="239"/>
      <c r="F579" s="232"/>
      <c r="G579" s="230" t="s">
        <v>140</v>
      </c>
      <c r="H579" s="233"/>
      <c r="I579" s="230"/>
      <c r="J579" s="307"/>
    </row>
    <row r="580" spans="1:10" ht="15" customHeight="1" thickBot="1" x14ac:dyDescent="0.4">
      <c r="A580" s="828"/>
      <c r="B580" s="853"/>
      <c r="C580" s="230"/>
      <c r="D580" s="239"/>
      <c r="E580" s="239"/>
      <c r="F580" s="232"/>
      <c r="G580" s="230" t="s">
        <v>203</v>
      </c>
      <c r="H580" s="233"/>
      <c r="I580" s="230"/>
      <c r="J580" s="307"/>
    </row>
    <row r="581" spans="1:10" ht="15" thickBot="1" x14ac:dyDescent="0.4">
      <c r="A581" s="829"/>
      <c r="B581" s="854"/>
      <c r="C581" s="235">
        <f>SUM(C576:C580)</f>
        <v>50.8</v>
      </c>
      <c r="D581" s="244">
        <f t="shared" ref="D581:E581" si="118">SUM(D576:D580)</f>
        <v>0</v>
      </c>
      <c r="E581" s="244">
        <f t="shared" si="118"/>
        <v>0</v>
      </c>
      <c r="F581" s="236"/>
      <c r="G581" s="235" t="s">
        <v>144</v>
      </c>
      <c r="H581" s="237"/>
      <c r="I581" s="238"/>
      <c r="J581" s="307"/>
    </row>
    <row r="582" spans="1:10" ht="15" customHeight="1" thickBot="1" x14ac:dyDescent="0.4">
      <c r="A582" s="828"/>
      <c r="B582" s="872" t="s">
        <v>664</v>
      </c>
      <c r="C582" s="230"/>
      <c r="D582" s="230"/>
      <c r="E582" s="230"/>
      <c r="F582" s="73"/>
      <c r="G582" s="230" t="s">
        <v>139</v>
      </c>
      <c r="H582" s="231">
        <v>288724610</v>
      </c>
      <c r="I582" s="230">
        <v>0</v>
      </c>
      <c r="J582" s="307"/>
    </row>
    <row r="583" spans="1:10" ht="15" customHeight="1" thickBot="1" x14ac:dyDescent="0.4">
      <c r="A583" s="828"/>
      <c r="B583" s="873"/>
      <c r="C583" s="445">
        <v>648</v>
      </c>
      <c r="D583" s="230"/>
      <c r="E583" s="230"/>
      <c r="F583" s="232"/>
      <c r="G583" s="230" t="s">
        <v>142</v>
      </c>
      <c r="H583" s="233"/>
      <c r="I583" s="230"/>
      <c r="J583" s="307"/>
    </row>
    <row r="584" spans="1:10" ht="15" thickBot="1" x14ac:dyDescent="0.4">
      <c r="A584" s="828"/>
      <c r="B584" s="873"/>
      <c r="C584" s="230"/>
      <c r="D584" s="230"/>
      <c r="E584" s="230"/>
      <c r="F584" s="232"/>
      <c r="G584" s="230" t="s">
        <v>202</v>
      </c>
      <c r="H584" s="233"/>
      <c r="I584" s="230"/>
    </row>
    <row r="585" spans="1:10" ht="15" customHeight="1" thickBot="1" x14ac:dyDescent="0.4">
      <c r="A585" s="828"/>
      <c r="B585" s="873"/>
      <c r="C585" s="230"/>
      <c r="D585" s="230"/>
      <c r="E585" s="230"/>
      <c r="F585" s="232"/>
      <c r="G585" s="230" t="s">
        <v>140</v>
      </c>
      <c r="H585" s="233"/>
      <c r="I585" s="230"/>
    </row>
    <row r="586" spans="1:10" ht="15" customHeight="1" thickBot="1" x14ac:dyDescent="0.4">
      <c r="A586" s="828"/>
      <c r="B586" s="873"/>
      <c r="C586" s="230"/>
      <c r="D586" s="230"/>
      <c r="E586" s="230"/>
      <c r="F586" s="232"/>
      <c r="G586" s="230" t="s">
        <v>203</v>
      </c>
      <c r="H586" s="233"/>
      <c r="I586" s="230"/>
    </row>
    <row r="587" spans="1:10" ht="15" thickBot="1" x14ac:dyDescent="0.4">
      <c r="A587" s="829"/>
      <c r="B587" s="874"/>
      <c r="C587" s="244">
        <f>SUM(C582:C586)</f>
        <v>648</v>
      </c>
      <c r="D587" s="235">
        <f t="shared" ref="D587:E587" si="119">SUM(D582:D586)</f>
        <v>0</v>
      </c>
      <c r="E587" s="235">
        <f t="shared" si="119"/>
        <v>0</v>
      </c>
      <c r="F587" s="236"/>
      <c r="G587" s="235" t="s">
        <v>144</v>
      </c>
      <c r="H587" s="237"/>
      <c r="I587" s="238"/>
    </row>
    <row r="588" spans="1:10" ht="21" customHeight="1" thickBot="1" x14ac:dyDescent="0.4">
      <c r="A588" s="835"/>
      <c r="B588" s="852" t="s">
        <v>1620</v>
      </c>
      <c r="C588" s="446"/>
      <c r="D588" s="446"/>
      <c r="E588" s="446"/>
      <c r="F588" s="447"/>
      <c r="G588" s="446" t="s">
        <v>139</v>
      </c>
      <c r="H588" s="448">
        <v>288724610</v>
      </c>
      <c r="I588" s="446">
        <v>0</v>
      </c>
    </row>
    <row r="589" spans="1:10" ht="15" customHeight="1" thickBot="1" x14ac:dyDescent="0.4">
      <c r="A589" s="828"/>
      <c r="B589" s="853"/>
      <c r="C589" s="446"/>
      <c r="D589" s="446"/>
      <c r="E589" s="446"/>
      <c r="F589" s="447"/>
      <c r="G589" s="446" t="s">
        <v>142</v>
      </c>
      <c r="H589" s="448"/>
      <c r="I589" s="446"/>
    </row>
    <row r="590" spans="1:10" ht="15" thickBot="1" x14ac:dyDescent="0.4">
      <c r="A590" s="828"/>
      <c r="B590" s="853"/>
      <c r="C590" s="446"/>
      <c r="D590" s="446"/>
      <c r="E590" s="446"/>
      <c r="F590" s="447"/>
      <c r="G590" s="446" t="s">
        <v>202</v>
      </c>
      <c r="H590" s="448"/>
      <c r="I590" s="446"/>
    </row>
    <row r="591" spans="1:10" ht="15" thickBot="1" x14ac:dyDescent="0.4">
      <c r="A591" s="828"/>
      <c r="B591" s="853"/>
      <c r="C591" s="446"/>
      <c r="D591" s="446"/>
      <c r="E591" s="446"/>
      <c r="F591" s="447"/>
      <c r="G591" s="446" t="s">
        <v>140</v>
      </c>
      <c r="H591" s="448"/>
      <c r="I591" s="446"/>
    </row>
    <row r="592" spans="1:10" ht="16.149999999999999" customHeight="1" thickBot="1" x14ac:dyDescent="0.4">
      <c r="A592" s="828"/>
      <c r="B592" s="853"/>
      <c r="C592" s="446"/>
      <c r="D592" s="446"/>
      <c r="E592" s="446"/>
      <c r="F592" s="447"/>
      <c r="G592" s="446" t="s">
        <v>203</v>
      </c>
      <c r="H592" s="448"/>
      <c r="I592" s="446"/>
    </row>
    <row r="593" spans="1:12" ht="15" customHeight="1" thickBot="1" x14ac:dyDescent="0.4">
      <c r="A593" s="829"/>
      <c r="B593" s="854"/>
      <c r="C593" s="238">
        <f>SUM(C588:C592)</f>
        <v>0</v>
      </c>
      <c r="D593" s="238">
        <f t="shared" ref="D593:E593" si="120">SUM(D588:D592)</f>
        <v>0</v>
      </c>
      <c r="E593" s="238">
        <f t="shared" si="120"/>
        <v>0</v>
      </c>
      <c r="F593" s="236"/>
      <c r="G593" s="235" t="s">
        <v>144</v>
      </c>
      <c r="H593" s="457"/>
      <c r="I593" s="238"/>
    </row>
    <row r="594" spans="1:12" ht="15" thickBot="1" x14ac:dyDescent="0.4">
      <c r="A594" s="395"/>
      <c r="B594" s="241" t="s">
        <v>316</v>
      </c>
      <c r="C594" s="242"/>
      <c r="D594" s="242"/>
      <c r="E594" s="242"/>
      <c r="F594" s="242"/>
      <c r="G594" s="229"/>
      <c r="H594" s="231"/>
      <c r="I594" s="231"/>
    </row>
    <row r="595" spans="1:12" ht="26.5" thickBot="1" x14ac:dyDescent="0.4">
      <c r="A595" s="220" t="s">
        <v>323</v>
      </c>
      <c r="B595" s="221" t="s">
        <v>215</v>
      </c>
      <c r="C595" s="222"/>
      <c r="D595" s="222"/>
      <c r="E595" s="222"/>
      <c r="F595" s="223" t="s">
        <v>327</v>
      </c>
      <c r="G595" s="221"/>
      <c r="H595" s="222"/>
      <c r="I595" s="222"/>
    </row>
    <row r="596" spans="1:12" ht="15" customHeight="1" thickBot="1" x14ac:dyDescent="0.4">
      <c r="A596" s="224" t="s">
        <v>324</v>
      </c>
      <c r="B596" s="225" t="s">
        <v>329</v>
      </c>
      <c r="C596" s="226"/>
      <c r="D596" s="226"/>
      <c r="E596" s="226"/>
      <c r="F596" s="227" t="s">
        <v>328</v>
      </c>
      <c r="G596" s="225"/>
      <c r="H596" s="226"/>
      <c r="I596" s="226"/>
    </row>
    <row r="597" spans="1:12" ht="15" customHeight="1" thickBot="1" x14ac:dyDescent="0.4">
      <c r="A597" s="828" t="s">
        <v>325</v>
      </c>
      <c r="B597" s="846" t="s">
        <v>331</v>
      </c>
      <c r="C597" s="228">
        <f>C605+C613</f>
        <v>0</v>
      </c>
      <c r="D597" s="228">
        <f t="shared" ref="D597:E601" si="121">D605+D613</f>
        <v>0</v>
      </c>
      <c r="E597" s="228">
        <f t="shared" si="121"/>
        <v>0</v>
      </c>
      <c r="F597" s="73" t="s">
        <v>330</v>
      </c>
      <c r="G597" s="230" t="s">
        <v>139</v>
      </c>
      <c r="H597" s="231">
        <v>288724610</v>
      </c>
      <c r="I597" s="230">
        <v>0</v>
      </c>
    </row>
    <row r="598" spans="1:12" ht="15" thickBot="1" x14ac:dyDescent="0.4">
      <c r="A598" s="828"/>
      <c r="B598" s="847"/>
      <c r="C598" s="228">
        <f>C606+C614</f>
        <v>244.2</v>
      </c>
      <c r="D598" s="228">
        <f t="shared" si="121"/>
        <v>50</v>
      </c>
      <c r="E598" s="228">
        <f t="shared" si="121"/>
        <v>0</v>
      </c>
      <c r="F598" s="232"/>
      <c r="G598" s="230" t="s">
        <v>142</v>
      </c>
      <c r="H598" s="233"/>
      <c r="I598" s="230"/>
    </row>
    <row r="599" spans="1:12" ht="15" thickBot="1" x14ac:dyDescent="0.4">
      <c r="A599" s="828"/>
      <c r="B599" s="847"/>
      <c r="C599" s="228">
        <f>C607+C615</f>
        <v>0</v>
      </c>
      <c r="D599" s="228">
        <f t="shared" si="121"/>
        <v>0</v>
      </c>
      <c r="E599" s="228">
        <f t="shared" si="121"/>
        <v>0</v>
      </c>
      <c r="F599" s="232"/>
      <c r="G599" s="230" t="s">
        <v>202</v>
      </c>
      <c r="H599" s="233"/>
      <c r="I599" s="230"/>
    </row>
    <row r="600" spans="1:12" ht="15" thickBot="1" x14ac:dyDescent="0.4">
      <c r="A600" s="828"/>
      <c r="B600" s="847"/>
      <c r="C600" s="228">
        <f>C608+C616</f>
        <v>123.8</v>
      </c>
      <c r="D600" s="228">
        <f t="shared" si="121"/>
        <v>327.2</v>
      </c>
      <c r="E600" s="228">
        <f t="shared" si="121"/>
        <v>0</v>
      </c>
      <c r="F600" s="232"/>
      <c r="G600" s="230" t="s">
        <v>140</v>
      </c>
      <c r="H600" s="233"/>
      <c r="I600" s="230"/>
    </row>
    <row r="601" spans="1:12" ht="15" thickBot="1" x14ac:dyDescent="0.4">
      <c r="A601" s="828"/>
      <c r="B601" s="847"/>
      <c r="C601" s="228">
        <f>C609+C617</f>
        <v>0</v>
      </c>
      <c r="D601" s="228">
        <f t="shared" si="121"/>
        <v>0</v>
      </c>
      <c r="E601" s="228">
        <f t="shared" si="121"/>
        <v>0</v>
      </c>
      <c r="F601" s="232"/>
      <c r="G601" s="230" t="s">
        <v>203</v>
      </c>
      <c r="H601" s="233"/>
      <c r="I601" s="230"/>
      <c r="J601" s="307"/>
      <c r="K601" s="307"/>
      <c r="L601" s="307"/>
    </row>
    <row r="602" spans="1:12" ht="15" thickBot="1" x14ac:dyDescent="0.4">
      <c r="A602" s="828"/>
      <c r="B602" s="847"/>
      <c r="C602" s="228">
        <f t="shared" ref="C602:E603" si="122">C610+C618</f>
        <v>0</v>
      </c>
      <c r="D602" s="228">
        <f t="shared" si="122"/>
        <v>0</v>
      </c>
      <c r="E602" s="228">
        <f t="shared" si="122"/>
        <v>0</v>
      </c>
      <c r="F602" s="232"/>
      <c r="G602" s="230" t="s">
        <v>1504</v>
      </c>
      <c r="H602" s="233"/>
      <c r="I602" s="230"/>
      <c r="J602" s="307"/>
      <c r="K602" s="307"/>
      <c r="L602" s="307"/>
    </row>
    <row r="603" spans="1:12" ht="15" thickBot="1" x14ac:dyDescent="0.4">
      <c r="A603" s="828"/>
      <c r="B603" s="847"/>
      <c r="C603" s="228">
        <f t="shared" si="122"/>
        <v>0</v>
      </c>
      <c r="D603" s="228">
        <f t="shared" si="122"/>
        <v>0</v>
      </c>
      <c r="E603" s="228">
        <f t="shared" si="122"/>
        <v>0</v>
      </c>
      <c r="F603" s="232"/>
      <c r="G603" s="230" t="s">
        <v>1206</v>
      </c>
      <c r="H603" s="233"/>
      <c r="I603" s="230"/>
      <c r="J603" s="307"/>
      <c r="K603" s="307"/>
      <c r="L603" s="307"/>
    </row>
    <row r="604" spans="1:12" ht="15" customHeight="1" thickBot="1" x14ac:dyDescent="0.4">
      <c r="A604" s="829"/>
      <c r="B604" s="848"/>
      <c r="C604" s="244">
        <f>SUM(C597:C603)</f>
        <v>368</v>
      </c>
      <c r="D604" s="244">
        <f t="shared" ref="D604:E604" si="123">SUM(D597:D603)</f>
        <v>377.2</v>
      </c>
      <c r="E604" s="244">
        <f t="shared" si="123"/>
        <v>0</v>
      </c>
      <c r="F604" s="236"/>
      <c r="G604" s="235" t="s">
        <v>144</v>
      </c>
      <c r="H604" s="237"/>
      <c r="I604" s="238"/>
      <c r="J604" s="307"/>
      <c r="K604" s="307"/>
      <c r="L604" s="307"/>
    </row>
    <row r="605" spans="1:12" ht="15" customHeight="1" thickBot="1" x14ac:dyDescent="0.4">
      <c r="A605" s="828"/>
      <c r="B605" s="852" t="s">
        <v>665</v>
      </c>
      <c r="C605" s="239"/>
      <c r="D605" s="239"/>
      <c r="E605" s="239"/>
      <c r="F605" s="73"/>
      <c r="G605" s="230" t="s">
        <v>139</v>
      </c>
      <c r="H605" s="231">
        <v>288724610</v>
      </c>
      <c r="I605" s="230">
        <v>0</v>
      </c>
      <c r="J605" s="307"/>
      <c r="K605" s="307"/>
      <c r="L605" s="307"/>
    </row>
    <row r="606" spans="1:12" ht="15" customHeight="1" thickBot="1" x14ac:dyDescent="0.4">
      <c r="A606" s="828"/>
      <c r="B606" s="853"/>
      <c r="C606" s="239">
        <v>214.7</v>
      </c>
      <c r="D606" s="239">
        <v>50</v>
      </c>
      <c r="E606" s="239">
        <v>0</v>
      </c>
      <c r="F606" s="232"/>
      <c r="G606" s="230" t="s">
        <v>142</v>
      </c>
      <c r="H606" s="233"/>
      <c r="I606" s="230"/>
      <c r="J606" s="307"/>
      <c r="K606" s="307"/>
      <c r="L606" s="307"/>
    </row>
    <row r="607" spans="1:12" ht="15" customHeight="1" thickBot="1" x14ac:dyDescent="0.4">
      <c r="A607" s="828"/>
      <c r="B607" s="853"/>
      <c r="C607" s="239"/>
      <c r="D607" s="239"/>
      <c r="E607" s="239"/>
      <c r="F607" s="232"/>
      <c r="G607" s="230" t="s">
        <v>202</v>
      </c>
      <c r="H607" s="233"/>
      <c r="I607" s="230"/>
      <c r="J607" s="307"/>
      <c r="K607" s="307"/>
      <c r="L607" s="307"/>
    </row>
    <row r="608" spans="1:12" ht="15" customHeight="1" thickBot="1" x14ac:dyDescent="0.4">
      <c r="A608" s="828"/>
      <c r="B608" s="853"/>
      <c r="C608" s="239">
        <v>102.3</v>
      </c>
      <c r="D608" s="239">
        <v>310.7</v>
      </c>
      <c r="E608" s="239">
        <v>0</v>
      </c>
      <c r="F608" s="232"/>
      <c r="G608" s="230" t="s">
        <v>140</v>
      </c>
      <c r="H608" s="233"/>
      <c r="I608" s="230"/>
      <c r="J608" s="307"/>
      <c r="K608" s="307"/>
      <c r="L608" s="307"/>
    </row>
    <row r="609" spans="1:12" ht="15" customHeight="1" thickBot="1" x14ac:dyDescent="0.4">
      <c r="A609" s="828"/>
      <c r="B609" s="853"/>
      <c r="C609" s="239"/>
      <c r="D609" s="239"/>
      <c r="E609" s="239"/>
      <c r="F609" s="232"/>
      <c r="G609" s="230" t="s">
        <v>203</v>
      </c>
      <c r="H609" s="233"/>
      <c r="I609" s="230"/>
      <c r="J609" s="307"/>
      <c r="K609" s="307"/>
      <c r="L609" s="307"/>
    </row>
    <row r="610" spans="1:12" ht="15" customHeight="1" thickBot="1" x14ac:dyDescent="0.4">
      <c r="A610" s="828"/>
      <c r="B610" s="853"/>
      <c r="C610" s="239"/>
      <c r="D610" s="239"/>
      <c r="E610" s="239"/>
      <c r="F610" s="232"/>
      <c r="G610" s="230" t="s">
        <v>1504</v>
      </c>
      <c r="H610" s="233"/>
      <c r="I610" s="230"/>
      <c r="J610" s="307"/>
      <c r="K610" s="307"/>
      <c r="L610" s="307"/>
    </row>
    <row r="611" spans="1:12" ht="15" customHeight="1" thickBot="1" x14ac:dyDescent="0.4">
      <c r="A611" s="828"/>
      <c r="B611" s="853"/>
      <c r="C611" s="239"/>
      <c r="D611" s="239"/>
      <c r="E611" s="239"/>
      <c r="F611" s="232"/>
      <c r="G611" s="230" t="s">
        <v>1206</v>
      </c>
      <c r="H611" s="233"/>
      <c r="I611" s="230"/>
      <c r="J611" s="307"/>
      <c r="K611" s="307"/>
      <c r="L611" s="307"/>
    </row>
    <row r="612" spans="1:12" ht="15" customHeight="1" thickBot="1" x14ac:dyDescent="0.4">
      <c r="A612" s="829"/>
      <c r="B612" s="854"/>
      <c r="C612" s="244">
        <f>SUM(C605:C609)</f>
        <v>317</v>
      </c>
      <c r="D612" s="244">
        <f>SUM(D605:D609)</f>
        <v>360.7</v>
      </c>
      <c r="E612" s="244">
        <f>SUM(E605:E609)</f>
        <v>0</v>
      </c>
      <c r="F612" s="236"/>
      <c r="G612" s="235" t="s">
        <v>144</v>
      </c>
      <c r="H612" s="237"/>
      <c r="I612" s="238"/>
      <c r="J612" s="307"/>
      <c r="K612" s="307"/>
      <c r="L612" s="307"/>
    </row>
    <row r="613" spans="1:12" ht="15" customHeight="1" thickBot="1" x14ac:dyDescent="0.4">
      <c r="A613" s="828"/>
      <c r="B613" s="852" t="s">
        <v>1621</v>
      </c>
      <c r="C613" s="239"/>
      <c r="D613" s="239"/>
      <c r="E613" s="239"/>
      <c r="F613" s="73"/>
      <c r="G613" s="230" t="s">
        <v>139</v>
      </c>
      <c r="H613" s="231">
        <v>288724610</v>
      </c>
      <c r="I613" s="230">
        <v>0</v>
      </c>
      <c r="J613" s="434">
        <f>C51+C77+C100+C130+C165+C179+C237+C258+C305+C358+C384+C399+C413+C427+C492+C498+C507+C558+C597+C622</f>
        <v>127</v>
      </c>
      <c r="K613" s="434">
        <f t="shared" ref="K613:L617" si="124">D51+D77+D100+D130+D165+D179+D237+D258+D305+D358+D384+D399+D413+D427+D492+D498+D507+D558+D597+D622</f>
        <v>45</v>
      </c>
      <c r="L613" s="434">
        <f t="shared" si="124"/>
        <v>30</v>
      </c>
    </row>
    <row r="614" spans="1:12" ht="16.899999999999999" customHeight="1" thickBot="1" x14ac:dyDescent="0.4">
      <c r="A614" s="828"/>
      <c r="B614" s="853"/>
      <c r="C614" s="239">
        <v>29.5</v>
      </c>
      <c r="D614" s="239"/>
      <c r="E614" s="239"/>
      <c r="F614" s="232"/>
      <c r="G614" s="230" t="s">
        <v>142</v>
      </c>
      <c r="H614" s="233"/>
      <c r="I614" s="230"/>
      <c r="J614" s="434">
        <f t="shared" ref="J614:J616" si="125">C52+C78+C101+C131+C166+C180+C238+C259+C306+C359+C385+C400+C414+C428+C493+C499+C508+C559+C598+C623</f>
        <v>11053.200000000003</v>
      </c>
      <c r="K614" s="434">
        <f t="shared" si="124"/>
        <v>11154.7</v>
      </c>
      <c r="L614" s="434">
        <f t="shared" si="124"/>
        <v>4220.5</v>
      </c>
    </row>
    <row r="615" spans="1:12" ht="15" customHeight="1" thickBot="1" x14ac:dyDescent="0.4">
      <c r="A615" s="828"/>
      <c r="B615" s="853"/>
      <c r="C615" s="239"/>
      <c r="D615" s="239"/>
      <c r="E615" s="239"/>
      <c r="F615" s="232"/>
      <c r="G615" s="230" t="s">
        <v>202</v>
      </c>
      <c r="H615" s="233"/>
      <c r="I615" s="230"/>
      <c r="J615" s="434">
        <f t="shared" si="125"/>
        <v>6000</v>
      </c>
      <c r="K615" s="434">
        <f t="shared" si="124"/>
        <v>0</v>
      </c>
      <c r="L615" s="434">
        <f t="shared" si="124"/>
        <v>0</v>
      </c>
    </row>
    <row r="616" spans="1:12" ht="15" thickBot="1" x14ac:dyDescent="0.4">
      <c r="A616" s="828"/>
      <c r="B616" s="853"/>
      <c r="C616" s="239">
        <v>21.5</v>
      </c>
      <c r="D616" s="239">
        <v>16.5</v>
      </c>
      <c r="E616" s="239"/>
      <c r="F616" s="232"/>
      <c r="G616" s="230" t="s">
        <v>140</v>
      </c>
      <c r="H616" s="233"/>
      <c r="I616" s="230"/>
      <c r="J616" s="434">
        <f t="shared" si="125"/>
        <v>14230.099999999999</v>
      </c>
      <c r="K616" s="434">
        <f t="shared" si="124"/>
        <v>28446.9</v>
      </c>
      <c r="L616" s="434">
        <f>E54+E80+E103+E133+E168+E182+E240+E261+E308+E361+E387+E402+E416+E430+E495+E501+E510+E561+E600+E625</f>
        <v>18989.900000000001</v>
      </c>
    </row>
    <row r="617" spans="1:12" ht="15" thickBot="1" x14ac:dyDescent="0.4">
      <c r="A617" s="828"/>
      <c r="B617" s="853"/>
      <c r="C617" s="239"/>
      <c r="D617" s="239"/>
      <c r="E617" s="239"/>
      <c r="F617" s="232"/>
      <c r="G617" s="230" t="s">
        <v>203</v>
      </c>
      <c r="H617" s="233"/>
      <c r="I617" s="230"/>
      <c r="J617" s="434">
        <f>C55+C81+C104+C134+C169+C183+C241+C262+C309+C362+C388+C403+C417+C431+C496+C502+C511+C562+C601+C626</f>
        <v>5459</v>
      </c>
      <c r="K617" s="434">
        <f t="shared" si="124"/>
        <v>0</v>
      </c>
      <c r="L617" s="434">
        <f t="shared" si="124"/>
        <v>0</v>
      </c>
    </row>
    <row r="618" spans="1:12" ht="15" customHeight="1" thickBot="1" x14ac:dyDescent="0.4">
      <c r="A618" s="828"/>
      <c r="B618" s="853"/>
      <c r="C618" s="239"/>
      <c r="D618" s="239"/>
      <c r="E618" s="239"/>
      <c r="F618" s="232"/>
      <c r="G618" s="230" t="s">
        <v>1504</v>
      </c>
      <c r="H618" s="233"/>
      <c r="I618" s="230"/>
      <c r="J618" s="434">
        <f>C56+C82+C170+C184+C263+C310+C432+C602</f>
        <v>0</v>
      </c>
      <c r="K618" s="434">
        <f t="shared" ref="K618:L618" si="126">D56+D82+D170+D184+D263+D310+D432+D602</f>
        <v>0</v>
      </c>
      <c r="L618" s="434">
        <f t="shared" si="126"/>
        <v>0</v>
      </c>
    </row>
    <row r="619" spans="1:12" ht="15" customHeight="1" thickBot="1" x14ac:dyDescent="0.4">
      <c r="A619" s="828"/>
      <c r="B619" s="853"/>
      <c r="C619" s="239"/>
      <c r="D619" s="239"/>
      <c r="E619" s="239"/>
      <c r="F619" s="232"/>
      <c r="G619" s="230" t="s">
        <v>1206</v>
      </c>
      <c r="H619" s="233"/>
      <c r="I619" s="230"/>
      <c r="J619" s="434">
        <f>C135+C603</f>
        <v>280</v>
      </c>
      <c r="K619" s="434">
        <f t="shared" ref="K619" si="127">D135+D603</f>
        <v>0</v>
      </c>
      <c r="L619" s="434">
        <f>E135+E603</f>
        <v>0</v>
      </c>
    </row>
    <row r="620" spans="1:12" ht="15" thickBot="1" x14ac:dyDescent="0.4">
      <c r="A620" s="829"/>
      <c r="B620" s="854"/>
      <c r="C620" s="244">
        <f>SUM(C613:C617)</f>
        <v>51</v>
      </c>
      <c r="D620" s="244">
        <f>SUM(D613:D617)</f>
        <v>16.5</v>
      </c>
      <c r="E620" s="244">
        <f>SUM(E613:E617)</f>
        <v>0</v>
      </c>
      <c r="F620" s="236"/>
      <c r="G620" s="235" t="s">
        <v>144</v>
      </c>
      <c r="H620" s="237"/>
      <c r="I620" s="238"/>
      <c r="J620" s="460">
        <f>SUM(J613:J619)</f>
        <v>37149.300000000003</v>
      </c>
      <c r="K620" s="460">
        <f t="shared" ref="K620:L620" si="128">SUM(K613:K619)</f>
        <v>39646.600000000006</v>
      </c>
      <c r="L620" s="460">
        <f t="shared" si="128"/>
        <v>23240.400000000001</v>
      </c>
    </row>
    <row r="621" spans="1:12" ht="15" thickBot="1" x14ac:dyDescent="0.4">
      <c r="A621" s="224" t="s">
        <v>1458</v>
      </c>
      <c r="B621" s="461" t="s">
        <v>1459</v>
      </c>
      <c r="C621" s="462"/>
      <c r="D621" s="462"/>
      <c r="E621" s="462"/>
      <c r="F621" s="227" t="s">
        <v>405</v>
      </c>
      <c r="G621" s="463"/>
      <c r="H621" s="464"/>
      <c r="I621" s="465"/>
      <c r="J621" s="434"/>
      <c r="K621" s="434"/>
      <c r="L621" s="434"/>
    </row>
    <row r="622" spans="1:12" ht="15" thickBot="1" x14ac:dyDescent="0.4">
      <c r="A622" s="835" t="s">
        <v>1460</v>
      </c>
      <c r="B622" s="846" t="s">
        <v>1461</v>
      </c>
      <c r="C622" s="643">
        <f>C628*1</f>
        <v>0</v>
      </c>
      <c r="D622" s="643">
        <f t="shared" ref="D622:E622" si="129">D628*1</f>
        <v>0</v>
      </c>
      <c r="E622" s="643">
        <f t="shared" si="129"/>
        <v>0</v>
      </c>
      <c r="F622" s="466" t="s">
        <v>405</v>
      </c>
      <c r="G622" s="446" t="s">
        <v>139</v>
      </c>
      <c r="H622" s="448">
        <v>288724610</v>
      </c>
      <c r="I622" s="446">
        <v>0</v>
      </c>
      <c r="J622" s="652"/>
      <c r="K622" s="650"/>
      <c r="L622" s="650"/>
    </row>
    <row r="623" spans="1:12" ht="15" thickBot="1" x14ac:dyDescent="0.4">
      <c r="A623" s="828"/>
      <c r="B623" s="847"/>
      <c r="C623" s="643">
        <f t="shared" ref="C623:E626" si="130">C629*1</f>
        <v>50</v>
      </c>
      <c r="D623" s="643">
        <f t="shared" si="130"/>
        <v>160</v>
      </c>
      <c r="E623" s="643">
        <f t="shared" si="130"/>
        <v>53</v>
      </c>
      <c r="F623" s="447"/>
      <c r="G623" s="446" t="s">
        <v>142</v>
      </c>
      <c r="H623" s="449"/>
      <c r="I623" s="446"/>
      <c r="J623" s="653"/>
      <c r="K623" s="460"/>
      <c r="L623" s="460"/>
    </row>
    <row r="624" spans="1:12" ht="15" thickBot="1" x14ac:dyDescent="0.4">
      <c r="A624" s="828"/>
      <c r="B624" s="847"/>
      <c r="C624" s="643">
        <f t="shared" si="130"/>
        <v>0</v>
      </c>
      <c r="D624" s="643">
        <f t="shared" si="130"/>
        <v>0</v>
      </c>
      <c r="E624" s="643">
        <f t="shared" si="130"/>
        <v>0</v>
      </c>
      <c r="F624" s="447"/>
      <c r="G624" s="446" t="s">
        <v>202</v>
      </c>
      <c r="H624" s="449"/>
      <c r="I624" s="446"/>
      <c r="J624" s="460"/>
      <c r="K624" s="460"/>
      <c r="L624" s="460"/>
    </row>
    <row r="625" spans="1:12" ht="15" thickBot="1" x14ac:dyDescent="0.4">
      <c r="A625" s="828"/>
      <c r="B625" s="847"/>
      <c r="C625" s="643">
        <f t="shared" si="130"/>
        <v>144</v>
      </c>
      <c r="D625" s="643">
        <f t="shared" si="130"/>
        <v>400</v>
      </c>
      <c r="E625" s="643">
        <f t="shared" si="130"/>
        <v>1356</v>
      </c>
      <c r="F625" s="447"/>
      <c r="G625" s="446" t="s">
        <v>140</v>
      </c>
      <c r="H625" s="449"/>
      <c r="I625" s="446"/>
      <c r="J625" s="460"/>
      <c r="K625" s="460"/>
      <c r="L625" s="460"/>
    </row>
    <row r="626" spans="1:12" ht="15" thickBot="1" x14ac:dyDescent="0.4">
      <c r="A626" s="828"/>
      <c r="B626" s="847"/>
      <c r="C626" s="643">
        <f>C632*1</f>
        <v>0</v>
      </c>
      <c r="D626" s="643">
        <f t="shared" si="130"/>
        <v>0</v>
      </c>
      <c r="E626" s="643">
        <f t="shared" si="130"/>
        <v>0</v>
      </c>
      <c r="F626" s="447"/>
      <c r="G626" s="446" t="s">
        <v>203</v>
      </c>
      <c r="H626" s="449"/>
      <c r="I626" s="446"/>
      <c r="J626" s="460"/>
      <c r="K626" s="460"/>
      <c r="L626" s="460"/>
    </row>
    <row r="627" spans="1:12" ht="15" thickBot="1" x14ac:dyDescent="0.4">
      <c r="A627" s="829"/>
      <c r="B627" s="848"/>
      <c r="C627" s="244">
        <f>SUM(C622:C626)</f>
        <v>194</v>
      </c>
      <c r="D627" s="244">
        <f t="shared" ref="D627:E627" si="131">SUM(D622:D626)</f>
        <v>560</v>
      </c>
      <c r="E627" s="244">
        <f t="shared" si="131"/>
        <v>1409</v>
      </c>
      <c r="F627" s="236"/>
      <c r="G627" s="235" t="s">
        <v>144</v>
      </c>
      <c r="H627" s="237"/>
      <c r="I627" s="238"/>
      <c r="J627" s="460"/>
      <c r="K627" s="460"/>
      <c r="L627" s="460"/>
    </row>
    <row r="628" spans="1:12" ht="21" customHeight="1" thickBot="1" x14ac:dyDescent="0.4">
      <c r="A628" s="855" t="s">
        <v>1453</v>
      </c>
      <c r="B628" s="852" t="s">
        <v>1515</v>
      </c>
      <c r="C628" s="445"/>
      <c r="D628" s="445"/>
      <c r="E628" s="445"/>
      <c r="F628" s="447"/>
      <c r="G628" s="446" t="s">
        <v>139</v>
      </c>
      <c r="H628" s="448">
        <v>288724610</v>
      </c>
      <c r="I628" s="446">
        <v>0</v>
      </c>
      <c r="J628" s="460"/>
      <c r="K628" s="460"/>
      <c r="L628" s="460"/>
    </row>
    <row r="629" spans="1:12" ht="15" thickBot="1" x14ac:dyDescent="0.4">
      <c r="A629" s="856"/>
      <c r="B629" s="853"/>
      <c r="C629" s="445">
        <v>50</v>
      </c>
      <c r="D629" s="445">
        <v>160</v>
      </c>
      <c r="E629" s="445">
        <v>53</v>
      </c>
      <c r="F629" s="447"/>
      <c r="G629" s="446" t="s">
        <v>142</v>
      </c>
      <c r="H629" s="448"/>
      <c r="I629" s="446"/>
      <c r="J629" s="460"/>
      <c r="K629" s="460"/>
      <c r="L629" s="460"/>
    </row>
    <row r="630" spans="1:12" ht="15" thickBot="1" x14ac:dyDescent="0.4">
      <c r="A630" s="856"/>
      <c r="B630" s="853"/>
      <c r="C630" s="445"/>
      <c r="D630" s="445"/>
      <c r="E630" s="445"/>
      <c r="F630" s="447"/>
      <c r="G630" s="446" t="s">
        <v>202</v>
      </c>
      <c r="H630" s="448"/>
      <c r="I630" s="446"/>
      <c r="J630" s="460"/>
      <c r="K630" s="460"/>
      <c r="L630" s="460"/>
    </row>
    <row r="631" spans="1:12" ht="18.649999999999999" customHeight="1" thickBot="1" x14ac:dyDescent="0.4">
      <c r="A631" s="856"/>
      <c r="B631" s="853"/>
      <c r="C631" s="445">
        <v>144</v>
      </c>
      <c r="D631" s="445">
        <v>400</v>
      </c>
      <c r="E631" s="445">
        <v>1356</v>
      </c>
      <c r="F631" s="447"/>
      <c r="G631" s="446" t="s">
        <v>140</v>
      </c>
      <c r="H631" s="448"/>
      <c r="I631" s="446"/>
      <c r="J631" s="460"/>
      <c r="K631" s="460"/>
      <c r="L631" s="460"/>
    </row>
    <row r="632" spans="1:12" ht="16.149999999999999" customHeight="1" thickBot="1" x14ac:dyDescent="0.4">
      <c r="A632" s="856"/>
      <c r="B632" s="853"/>
      <c r="C632" s="445"/>
      <c r="D632" s="445"/>
      <c r="E632" s="445"/>
      <c r="F632" s="447"/>
      <c r="G632" s="446" t="s">
        <v>203</v>
      </c>
      <c r="H632" s="448"/>
      <c r="I632" s="446"/>
      <c r="J632" s="460"/>
      <c r="K632" s="460"/>
      <c r="L632" s="460"/>
    </row>
    <row r="633" spans="1:12" ht="18.649999999999999" customHeight="1" thickBot="1" x14ac:dyDescent="0.4">
      <c r="A633" s="857"/>
      <c r="B633" s="854"/>
      <c r="C633" s="240">
        <f>SUM(C628:C632)</f>
        <v>194</v>
      </c>
      <c r="D633" s="240">
        <f t="shared" ref="D633:E633" si="132">SUM(D628:D632)</f>
        <v>560</v>
      </c>
      <c r="E633" s="240">
        <f t="shared" si="132"/>
        <v>1409</v>
      </c>
      <c r="F633" s="236"/>
      <c r="G633" s="235" t="s">
        <v>144</v>
      </c>
      <c r="H633" s="237"/>
      <c r="I633" s="238"/>
      <c r="J633" s="460"/>
      <c r="K633" s="460"/>
      <c r="L633" s="460"/>
    </row>
    <row r="634" spans="1:12" ht="20.5" customHeight="1" thickBot="1" x14ac:dyDescent="0.4">
      <c r="A634" s="234"/>
      <c r="B634" s="241" t="s">
        <v>326</v>
      </c>
      <c r="C634" s="258"/>
      <c r="D634" s="258"/>
      <c r="E634" s="258"/>
      <c r="F634" s="242"/>
      <c r="G634" s="229"/>
      <c r="H634" s="231"/>
      <c r="I634" s="231"/>
      <c r="J634" s="307"/>
      <c r="K634" s="307"/>
      <c r="L634" s="307"/>
    </row>
    <row r="635" spans="1:12" ht="15" customHeight="1" thickBot="1" x14ac:dyDescent="0.4">
      <c r="A635" s="245"/>
      <c r="B635" s="246" t="s">
        <v>1526</v>
      </c>
      <c r="C635" s="247">
        <f>C636-C135</f>
        <v>36869.300000000003</v>
      </c>
      <c r="D635" s="247">
        <f t="shared" ref="D635:E635" si="133">D636-D135</f>
        <v>39646.599999999991</v>
      </c>
      <c r="E635" s="247">
        <f t="shared" si="133"/>
        <v>23240.400000000001</v>
      </c>
      <c r="F635" s="248"/>
      <c r="G635" s="246"/>
      <c r="H635" s="249"/>
      <c r="I635" s="250"/>
      <c r="J635" s="307"/>
      <c r="K635" s="307"/>
      <c r="L635" s="307"/>
    </row>
    <row r="636" spans="1:12" ht="21" customHeight="1" thickBot="1" x14ac:dyDescent="0.4">
      <c r="A636" s="251"/>
      <c r="B636" s="252" t="s">
        <v>580</v>
      </c>
      <c r="C636" s="253">
        <f>C57+C83+C105+C136+C171+C185+C242+C264+C311+C363+C389+C404+C418+C433+C497+C503+C512+C563+C604+C627</f>
        <v>37149.300000000003</v>
      </c>
      <c r="D636" s="253">
        <f t="shared" ref="D636:E636" si="134">D57+D83+D105+D136+D171+D185+D242+D264+D311+D363+D389+D404+D418+D433+D497+D503+D512+D563+D604+D627</f>
        <v>39646.599999999991</v>
      </c>
      <c r="E636" s="253">
        <f t="shared" si="134"/>
        <v>23240.400000000001</v>
      </c>
      <c r="F636" s="254"/>
      <c r="G636" s="255"/>
      <c r="H636" s="256"/>
      <c r="I636" s="257"/>
      <c r="J636" s="307"/>
      <c r="K636" s="307"/>
      <c r="L636" s="307"/>
    </row>
    <row r="637" spans="1:12" x14ac:dyDescent="0.35">
      <c r="B637" s="658" t="s">
        <v>1527</v>
      </c>
      <c r="C637" s="659">
        <f>C74+C115+C127+C202+C214+C220+C232+C252+C315+C321+C328+C334+C341+C353+C367+C373+C379+C422+C456+C462+C468+C474+C480+C486+C522+C528+C552+C591</f>
        <v>7558.7</v>
      </c>
      <c r="D637" s="659">
        <f t="shared" ref="D637:E637" si="135">D74+D115+D127+D202+D214+D220+D232+D252+D315+D321+D328+D334+D341+D353+D367+D373+D379+D422+D456+D462+D468+D474+D480+D486+D522+D528+D552+D591</f>
        <v>21408.2</v>
      </c>
      <c r="E637" s="659">
        <f t="shared" si="135"/>
        <v>13844.4</v>
      </c>
    </row>
    <row r="638" spans="1:12" x14ac:dyDescent="0.35">
      <c r="B638" s="658"/>
      <c r="C638" s="659"/>
      <c r="D638" s="659"/>
      <c r="E638" s="659"/>
    </row>
    <row r="639" spans="1:12" ht="15" thickBot="1" x14ac:dyDescent="0.4">
      <c r="A639" s="66" t="s">
        <v>1622</v>
      </c>
      <c r="C639" s="66"/>
      <c r="D639" s="66"/>
      <c r="E639" s="66"/>
      <c r="F639" s="67"/>
      <c r="G639" s="68"/>
      <c r="H639" s="68"/>
      <c r="I639" s="68"/>
    </row>
    <row r="640" spans="1:12" ht="58" thickBot="1" x14ac:dyDescent="0.4">
      <c r="A640" s="69" t="s">
        <v>16</v>
      </c>
      <c r="B640" s="70" t="s">
        <v>332</v>
      </c>
      <c r="C640" s="70" t="s">
        <v>131</v>
      </c>
      <c r="D640" s="70" t="s">
        <v>132</v>
      </c>
      <c r="E640" s="70" t="s">
        <v>1450</v>
      </c>
      <c r="F640" s="70" t="s">
        <v>17</v>
      </c>
      <c r="G640" s="70" t="s">
        <v>138</v>
      </c>
      <c r="H640" s="70" t="s">
        <v>133</v>
      </c>
      <c r="I640" s="70" t="s">
        <v>155</v>
      </c>
    </row>
    <row r="641" spans="1:9" ht="15" customHeight="1" thickBot="1" x14ac:dyDescent="0.4">
      <c r="A641" s="71">
        <v>1</v>
      </c>
      <c r="B641" s="72">
        <v>2</v>
      </c>
      <c r="C641" s="72">
        <v>3</v>
      </c>
      <c r="D641" s="72">
        <v>4</v>
      </c>
      <c r="E641" s="72">
        <v>5</v>
      </c>
      <c r="F641" s="72">
        <v>6</v>
      </c>
      <c r="G641" s="72">
        <v>7</v>
      </c>
      <c r="H641" s="72">
        <v>8</v>
      </c>
      <c r="I641" s="72">
        <v>9</v>
      </c>
    </row>
    <row r="642" spans="1:9" ht="15" thickBot="1" x14ac:dyDescent="0.4">
      <c r="A642" s="47" t="s">
        <v>136</v>
      </c>
      <c r="B642" s="48" t="s">
        <v>278</v>
      </c>
      <c r="C642" s="49"/>
      <c r="D642" s="49"/>
      <c r="E642" s="49"/>
      <c r="F642" s="50" t="s">
        <v>277</v>
      </c>
      <c r="G642" s="48"/>
      <c r="H642" s="49"/>
      <c r="I642" s="49"/>
    </row>
    <row r="643" spans="1:9" ht="26.5" thickBot="1" x14ac:dyDescent="0.4">
      <c r="A643" s="51" t="s">
        <v>135</v>
      </c>
      <c r="B643" s="52" t="s">
        <v>333</v>
      </c>
      <c r="C643" s="53"/>
      <c r="D643" s="53"/>
      <c r="E643" s="53"/>
      <c r="F643" s="54" t="s">
        <v>288</v>
      </c>
      <c r="G643" s="52"/>
      <c r="H643" s="53"/>
      <c r="I643" s="53"/>
    </row>
    <row r="644" spans="1:9" ht="15" customHeight="1" thickBot="1" x14ac:dyDescent="0.4">
      <c r="A644" s="823" t="s">
        <v>201</v>
      </c>
      <c r="B644" s="830" t="s">
        <v>334</v>
      </c>
      <c r="C644" s="242"/>
      <c r="D644" s="242"/>
      <c r="E644" s="242"/>
      <c r="F644" s="73"/>
      <c r="G644" s="230" t="s">
        <v>139</v>
      </c>
      <c r="H644" s="231">
        <v>288724610</v>
      </c>
      <c r="I644" s="369" t="s">
        <v>336</v>
      </c>
    </row>
    <row r="645" spans="1:9" ht="15" thickBot="1" x14ac:dyDescent="0.4">
      <c r="A645" s="823"/>
      <c r="B645" s="831"/>
      <c r="C645" s="242"/>
      <c r="D645" s="242"/>
      <c r="E645" s="242"/>
      <c r="F645" s="232"/>
      <c r="G645" s="230" t="s">
        <v>142</v>
      </c>
      <c r="H645" s="233"/>
      <c r="I645" s="369"/>
    </row>
    <row r="646" spans="1:9" ht="15" thickBot="1" x14ac:dyDescent="0.4">
      <c r="A646" s="824"/>
      <c r="B646" s="832"/>
      <c r="C646" s="242"/>
      <c r="D646" s="242"/>
      <c r="E646" s="242"/>
      <c r="F646" s="232"/>
      <c r="G646" s="229" t="s">
        <v>144</v>
      </c>
      <c r="H646" s="233"/>
      <c r="I646" s="369"/>
    </row>
    <row r="647" spans="1:9" ht="15" customHeight="1" thickBot="1" x14ac:dyDescent="0.4">
      <c r="A647" s="823" t="s">
        <v>145</v>
      </c>
      <c r="B647" s="830" t="s">
        <v>335</v>
      </c>
      <c r="C647" s="239">
        <v>185</v>
      </c>
      <c r="D647" s="239">
        <v>155</v>
      </c>
      <c r="E647" s="239">
        <v>165</v>
      </c>
      <c r="F647" s="73"/>
      <c r="G647" s="230" t="s">
        <v>139</v>
      </c>
      <c r="H647" s="231">
        <v>288724610</v>
      </c>
      <c r="I647" s="369" t="s">
        <v>198</v>
      </c>
    </row>
    <row r="648" spans="1:9" ht="15" thickBot="1" x14ac:dyDescent="0.4">
      <c r="A648" s="823"/>
      <c r="B648" s="831"/>
      <c r="C648" s="242"/>
      <c r="D648" s="242"/>
      <c r="E648" s="242"/>
      <c r="F648" s="232"/>
      <c r="G648" s="230" t="s">
        <v>142</v>
      </c>
      <c r="H648" s="233"/>
      <c r="I648" s="230"/>
    </row>
    <row r="649" spans="1:9" ht="15" thickBot="1" x14ac:dyDescent="0.4">
      <c r="A649" s="824"/>
      <c r="B649" s="832"/>
      <c r="C649" s="228">
        <f>C647+C648</f>
        <v>185</v>
      </c>
      <c r="D649" s="228">
        <f t="shared" ref="D649:E649" si="136">D647+D648</f>
        <v>155</v>
      </c>
      <c r="E649" s="228">
        <f t="shared" si="136"/>
        <v>165</v>
      </c>
      <c r="F649" s="232"/>
      <c r="G649" s="229" t="s">
        <v>144</v>
      </c>
      <c r="H649" s="233"/>
      <c r="I649" s="230"/>
    </row>
    <row r="650" spans="1:9" ht="15" thickBot="1" x14ac:dyDescent="0.4">
      <c r="A650" s="823" t="s">
        <v>147</v>
      </c>
      <c r="B650" s="830" t="s">
        <v>337</v>
      </c>
      <c r="C650" s="239">
        <v>150</v>
      </c>
      <c r="D650" s="239">
        <v>150</v>
      </c>
      <c r="E650" s="239">
        <v>150</v>
      </c>
      <c r="F650" s="73"/>
      <c r="G650" s="230" t="s">
        <v>139</v>
      </c>
      <c r="H650" s="231">
        <v>288724610</v>
      </c>
      <c r="I650" s="369" t="s">
        <v>198</v>
      </c>
    </row>
    <row r="651" spans="1:9" ht="15" thickBot="1" x14ac:dyDescent="0.4">
      <c r="A651" s="823"/>
      <c r="B651" s="831"/>
      <c r="C651" s="242"/>
      <c r="D651" s="242"/>
      <c r="E651" s="242"/>
      <c r="F651" s="73"/>
      <c r="G651" s="230" t="s">
        <v>142</v>
      </c>
      <c r="H651" s="233"/>
      <c r="I651" s="230"/>
    </row>
    <row r="652" spans="1:9" ht="18.649999999999999" customHeight="1" thickBot="1" x14ac:dyDescent="0.4">
      <c r="A652" s="824"/>
      <c r="B652" s="832"/>
      <c r="C652" s="228">
        <f>C650+C651</f>
        <v>150</v>
      </c>
      <c r="D652" s="228">
        <f t="shared" ref="D652:E652" si="137">D650+D651</f>
        <v>150</v>
      </c>
      <c r="E652" s="228">
        <f t="shared" si="137"/>
        <v>150</v>
      </c>
      <c r="F652" s="73"/>
      <c r="G652" s="229" t="s">
        <v>144</v>
      </c>
      <c r="H652" s="233"/>
      <c r="I652" s="230"/>
    </row>
    <row r="653" spans="1:9" ht="18" customHeight="1" thickBot="1" x14ac:dyDescent="0.4">
      <c r="A653" s="37"/>
      <c r="B653" s="241" t="s">
        <v>207</v>
      </c>
      <c r="C653" s="242"/>
      <c r="D653" s="242"/>
      <c r="E653" s="242"/>
      <c r="F653" s="242"/>
      <c r="G653" s="229"/>
      <c r="H653" s="231"/>
      <c r="I653" s="231"/>
    </row>
    <row r="654" spans="1:9" ht="19.899999999999999" customHeight="1" thickBot="1" x14ac:dyDescent="0.4">
      <c r="A654" s="47" t="s">
        <v>208</v>
      </c>
      <c r="B654" s="221" t="s">
        <v>338</v>
      </c>
      <c r="C654" s="222"/>
      <c r="D654" s="222"/>
      <c r="E654" s="222"/>
      <c r="F654" s="223" t="s">
        <v>294</v>
      </c>
      <c r="G654" s="221"/>
      <c r="H654" s="222"/>
      <c r="I654" s="222"/>
    </row>
    <row r="655" spans="1:9" ht="29.5" customHeight="1" thickBot="1" x14ac:dyDescent="0.4">
      <c r="A655" s="51" t="s">
        <v>209</v>
      </c>
      <c r="B655" s="225" t="s">
        <v>339</v>
      </c>
      <c r="C655" s="226"/>
      <c r="D655" s="226"/>
      <c r="E655" s="226"/>
      <c r="F655" s="227" t="s">
        <v>296</v>
      </c>
      <c r="G655" s="225"/>
      <c r="H655" s="226"/>
      <c r="I655" s="226"/>
    </row>
    <row r="656" spans="1:9" ht="15" thickBot="1" x14ac:dyDescent="0.4">
      <c r="A656" s="823" t="s">
        <v>212</v>
      </c>
      <c r="B656" s="830" t="s">
        <v>340</v>
      </c>
      <c r="C656" s="239">
        <v>63</v>
      </c>
      <c r="D656" s="239">
        <v>76</v>
      </c>
      <c r="E656" s="239">
        <v>89</v>
      </c>
      <c r="F656" s="73"/>
      <c r="G656" s="230" t="s">
        <v>139</v>
      </c>
      <c r="H656" s="231">
        <v>288724610</v>
      </c>
      <c r="I656" s="369" t="s">
        <v>336</v>
      </c>
    </row>
    <row r="657" spans="1:12" ht="15" thickBot="1" x14ac:dyDescent="0.4">
      <c r="A657" s="823"/>
      <c r="B657" s="831"/>
      <c r="C657" s="242"/>
      <c r="D657" s="242"/>
      <c r="E657" s="242"/>
      <c r="F657" s="232"/>
      <c r="G657" s="230" t="s">
        <v>142</v>
      </c>
      <c r="H657" s="233"/>
      <c r="I657" s="369"/>
    </row>
    <row r="658" spans="1:12" ht="15" thickBot="1" x14ac:dyDescent="0.4">
      <c r="A658" s="824"/>
      <c r="B658" s="832"/>
      <c r="C658" s="228">
        <f>C656+C657</f>
        <v>63</v>
      </c>
      <c r="D658" s="228">
        <f t="shared" ref="D658:E658" si="138">D656+D657</f>
        <v>76</v>
      </c>
      <c r="E658" s="228">
        <f t="shared" si="138"/>
        <v>89</v>
      </c>
      <c r="F658" s="232"/>
      <c r="G658" s="229" t="s">
        <v>144</v>
      </c>
      <c r="H658" s="233"/>
      <c r="I658" s="369"/>
    </row>
    <row r="659" spans="1:12" ht="15" thickBot="1" x14ac:dyDescent="0.4">
      <c r="A659" s="823" t="s">
        <v>222</v>
      </c>
      <c r="B659" s="830" t="s">
        <v>343</v>
      </c>
      <c r="C659" s="242"/>
      <c r="D659" s="242"/>
      <c r="E659" s="242"/>
      <c r="F659" s="73"/>
      <c r="G659" s="230" t="s">
        <v>139</v>
      </c>
      <c r="H659" s="231">
        <v>288724610</v>
      </c>
      <c r="I659" s="369" t="s">
        <v>336</v>
      </c>
    </row>
    <row r="660" spans="1:12" ht="17.5" customHeight="1" thickBot="1" x14ac:dyDescent="0.4">
      <c r="A660" s="823"/>
      <c r="B660" s="831"/>
      <c r="C660" s="242"/>
      <c r="D660" s="242"/>
      <c r="E660" s="242"/>
      <c r="F660" s="232"/>
      <c r="G660" s="230" t="s">
        <v>142</v>
      </c>
      <c r="H660" s="233"/>
      <c r="I660" s="369"/>
    </row>
    <row r="661" spans="1:12" ht="15" thickBot="1" x14ac:dyDescent="0.4">
      <c r="A661" s="824"/>
      <c r="B661" s="832"/>
      <c r="C661" s="242"/>
      <c r="D661" s="242"/>
      <c r="E661" s="242"/>
      <c r="F661" s="232"/>
      <c r="G661" s="229" t="s">
        <v>144</v>
      </c>
      <c r="H661" s="233"/>
      <c r="I661" s="369"/>
    </row>
    <row r="662" spans="1:12" ht="15" thickBot="1" x14ac:dyDescent="0.4">
      <c r="A662" s="823" t="s">
        <v>341</v>
      </c>
      <c r="B662" s="825" t="s">
        <v>1323</v>
      </c>
      <c r="C662" s="17"/>
      <c r="D662" s="17"/>
      <c r="E662" s="17"/>
      <c r="F662" s="40"/>
      <c r="G662" s="38" t="s">
        <v>139</v>
      </c>
      <c r="H662" s="43">
        <v>288724610</v>
      </c>
      <c r="I662" s="36" t="s">
        <v>1543</v>
      </c>
    </row>
    <row r="663" spans="1:12" ht="15" thickBot="1" x14ac:dyDescent="0.4">
      <c r="A663" s="823"/>
      <c r="B663" s="826"/>
      <c r="C663" s="17"/>
      <c r="D663" s="17"/>
      <c r="E663" s="17"/>
      <c r="F663" s="39"/>
      <c r="G663" s="38" t="s">
        <v>142</v>
      </c>
      <c r="H663" s="44"/>
      <c r="I663" s="36"/>
    </row>
    <row r="664" spans="1:12" ht="15" customHeight="1" thickBot="1" x14ac:dyDescent="0.4">
      <c r="A664" s="824"/>
      <c r="B664" s="827"/>
      <c r="C664" s="242"/>
      <c r="D664" s="242"/>
      <c r="E664" s="242"/>
      <c r="F664" s="232"/>
      <c r="G664" s="229" t="s">
        <v>144</v>
      </c>
      <c r="H664" s="233"/>
      <c r="I664" s="369"/>
      <c r="J664" s="307"/>
      <c r="K664" s="307"/>
      <c r="L664" s="307"/>
    </row>
    <row r="665" spans="1:12" ht="15" thickBot="1" x14ac:dyDescent="0.4">
      <c r="A665" s="823" t="s">
        <v>342</v>
      </c>
      <c r="B665" s="825" t="s">
        <v>344</v>
      </c>
      <c r="C665" s="239">
        <v>37.6</v>
      </c>
      <c r="D665" s="239">
        <v>77.599999999999994</v>
      </c>
      <c r="E665" s="239">
        <v>357.6</v>
      </c>
      <c r="F665" s="73"/>
      <c r="G665" s="230" t="s">
        <v>139</v>
      </c>
      <c r="H665" s="231">
        <v>288724610</v>
      </c>
      <c r="I665" s="369" t="s">
        <v>336</v>
      </c>
      <c r="J665" s="434">
        <f>C644+C647+C650+C656+C659+C662+C665</f>
        <v>435.6</v>
      </c>
      <c r="K665" s="434">
        <f>D644+D647+D650+D656+D659+D662+D665+D672+D674+D676</f>
        <v>658.6</v>
      </c>
      <c r="L665" s="434">
        <f>E644+E647+E650+E656+E659+E662+E665+E672+E674+E676+E670</f>
        <v>1011.6</v>
      </c>
    </row>
    <row r="666" spans="1:12" ht="15" thickBot="1" x14ac:dyDescent="0.4">
      <c r="A666" s="823"/>
      <c r="B666" s="826"/>
      <c r="C666" s="239">
        <v>368</v>
      </c>
      <c r="D666" s="239"/>
      <c r="E666" s="239"/>
      <c r="F666" s="232"/>
      <c r="G666" s="230" t="s">
        <v>142</v>
      </c>
      <c r="H666" s="233"/>
      <c r="I666" s="369"/>
      <c r="J666" s="434">
        <f>C645+C648+C651+C657+C660+C663+C666</f>
        <v>368</v>
      </c>
      <c r="K666" s="434">
        <f t="shared" ref="K666:L666" si="139">D645+D648+D651+D657+D660+D663+D666</f>
        <v>0</v>
      </c>
      <c r="L666" s="434">
        <f t="shared" si="139"/>
        <v>0</v>
      </c>
    </row>
    <row r="667" spans="1:12" ht="15" customHeight="1" thickBot="1" x14ac:dyDescent="0.4">
      <c r="A667" s="824"/>
      <c r="B667" s="827"/>
      <c r="C667" s="228">
        <f>C665+C666</f>
        <v>405.6</v>
      </c>
      <c r="D667" s="228">
        <f t="shared" ref="D667:E667" si="140">D665+D666</f>
        <v>77.599999999999994</v>
      </c>
      <c r="E667" s="228">
        <f t="shared" si="140"/>
        <v>357.6</v>
      </c>
      <c r="F667" s="232"/>
      <c r="G667" s="229" t="s">
        <v>144</v>
      </c>
      <c r="H667" s="233"/>
      <c r="I667" s="369"/>
      <c r="J667" s="460">
        <f>SUM(J665:J666)</f>
        <v>803.6</v>
      </c>
      <c r="K667" s="460">
        <f t="shared" ref="K667:L667" si="141">SUM(K665:K666)</f>
        <v>658.6</v>
      </c>
      <c r="L667" s="460">
        <f t="shared" si="141"/>
        <v>1011.6</v>
      </c>
    </row>
    <row r="668" spans="1:12" ht="15" thickBot="1" x14ac:dyDescent="0.4">
      <c r="A668" s="47" t="s">
        <v>208</v>
      </c>
      <c r="B668" s="48" t="s">
        <v>338</v>
      </c>
      <c r="C668" s="222"/>
      <c r="D668" s="222"/>
      <c r="E668" s="222"/>
      <c r="F668" s="223" t="s">
        <v>294</v>
      </c>
      <c r="G668" s="221"/>
      <c r="H668" s="222"/>
      <c r="I668" s="222"/>
      <c r="J668" s="307"/>
      <c r="K668" s="307"/>
      <c r="L668" s="307"/>
    </row>
    <row r="669" spans="1:12" ht="26.5" thickBot="1" x14ac:dyDescent="0.4">
      <c r="A669" s="51" t="s">
        <v>345</v>
      </c>
      <c r="B669" s="52" t="s">
        <v>347</v>
      </c>
      <c r="C669" s="53"/>
      <c r="D669" s="53"/>
      <c r="E669" s="53"/>
      <c r="F669" s="54" t="s">
        <v>346</v>
      </c>
      <c r="G669" s="52"/>
      <c r="H669" s="53"/>
      <c r="I669" s="53"/>
    </row>
    <row r="670" spans="1:12" ht="15" customHeight="1" thickBot="1" x14ac:dyDescent="0.4">
      <c r="A670" s="823" t="s">
        <v>348</v>
      </c>
      <c r="B670" s="825" t="s">
        <v>349</v>
      </c>
      <c r="C670" s="17"/>
      <c r="D670" s="17"/>
      <c r="E670" s="177">
        <v>50</v>
      </c>
      <c r="F670" s="40"/>
      <c r="G670" s="38" t="s">
        <v>139</v>
      </c>
      <c r="H670" s="43">
        <v>288724610</v>
      </c>
      <c r="I670" s="36" t="s">
        <v>336</v>
      </c>
    </row>
    <row r="671" spans="1:12" ht="15" thickBot="1" x14ac:dyDescent="0.4">
      <c r="A671" s="824"/>
      <c r="B671" s="827"/>
      <c r="C671" s="17"/>
      <c r="D671" s="17"/>
      <c r="E671" s="17"/>
      <c r="F671" s="39"/>
      <c r="G671" s="23" t="s">
        <v>144</v>
      </c>
      <c r="H671" s="44"/>
      <c r="I671" s="36"/>
    </row>
    <row r="672" spans="1:12" ht="15" thickBot="1" x14ac:dyDescent="0.4">
      <c r="A672" s="823" t="s">
        <v>350</v>
      </c>
      <c r="B672" s="825" t="s">
        <v>352</v>
      </c>
      <c r="C672" s="17"/>
      <c r="D672" s="177">
        <v>100</v>
      </c>
      <c r="E672" s="177">
        <v>50</v>
      </c>
      <c r="F672" s="40"/>
      <c r="G672" s="38" t="s">
        <v>139</v>
      </c>
      <c r="H672" s="43">
        <v>288724610</v>
      </c>
      <c r="I672" s="36" t="s">
        <v>336</v>
      </c>
    </row>
    <row r="673" spans="1:9" ht="15" customHeight="1" thickBot="1" x14ac:dyDescent="0.4">
      <c r="A673" s="824"/>
      <c r="B673" s="827"/>
      <c r="C673" s="17"/>
      <c r="D673" s="17"/>
      <c r="E673" s="17"/>
      <c r="F673" s="39"/>
      <c r="G673" s="23" t="s">
        <v>144</v>
      </c>
      <c r="H673" s="44"/>
      <c r="I673" s="36"/>
    </row>
    <row r="674" spans="1:9" ht="15" thickBot="1" x14ac:dyDescent="0.4">
      <c r="A674" s="823" t="s">
        <v>351</v>
      </c>
      <c r="B674" s="825" t="s">
        <v>1324</v>
      </c>
      <c r="C674" s="17"/>
      <c r="D674" s="177">
        <v>50</v>
      </c>
      <c r="E674" s="177">
        <v>100</v>
      </c>
      <c r="F674" s="40"/>
      <c r="G674" s="38" t="s">
        <v>139</v>
      </c>
      <c r="H674" s="43">
        <v>288724610</v>
      </c>
      <c r="I674" s="36" t="s">
        <v>336</v>
      </c>
    </row>
    <row r="675" spans="1:9" ht="15" thickBot="1" x14ac:dyDescent="0.4">
      <c r="A675" s="824"/>
      <c r="B675" s="827"/>
      <c r="C675" s="17"/>
      <c r="D675" s="17"/>
      <c r="E675" s="17"/>
      <c r="F675" s="39"/>
      <c r="G675" s="23" t="s">
        <v>144</v>
      </c>
      <c r="H675" s="44"/>
      <c r="I675" s="36"/>
    </row>
    <row r="676" spans="1:9" ht="15" thickBot="1" x14ac:dyDescent="0.4">
      <c r="A676" s="823" t="s">
        <v>353</v>
      </c>
      <c r="B676" s="825" t="s">
        <v>1325</v>
      </c>
      <c r="C676" s="17"/>
      <c r="D676" s="177">
        <v>50</v>
      </c>
      <c r="E676" s="177">
        <v>50</v>
      </c>
      <c r="F676" s="40"/>
      <c r="G676" s="38" t="s">
        <v>139</v>
      </c>
      <c r="H676" s="43">
        <v>288724610</v>
      </c>
      <c r="I676" s="36" t="s">
        <v>336</v>
      </c>
    </row>
    <row r="677" spans="1:9" ht="30" customHeight="1" thickBot="1" x14ac:dyDescent="0.4">
      <c r="A677" s="824"/>
      <c r="B677" s="827"/>
      <c r="C677" s="17"/>
      <c r="D677" s="17"/>
      <c r="E677" s="17"/>
      <c r="F677" s="39"/>
      <c r="G677" s="23" t="s">
        <v>144</v>
      </c>
      <c r="H677" s="44"/>
      <c r="I677" s="36"/>
    </row>
    <row r="678" spans="1:9" ht="15" thickBot="1" x14ac:dyDescent="0.4">
      <c r="A678" s="37"/>
      <c r="B678" s="41" t="s">
        <v>225</v>
      </c>
      <c r="C678" s="17"/>
      <c r="D678" s="178">
        <f>D670+D672+D674+D676</f>
        <v>200</v>
      </c>
      <c r="E678" s="178">
        <f>E670+E672+E674+E676</f>
        <v>250</v>
      </c>
      <c r="F678" s="17"/>
      <c r="G678" s="23"/>
      <c r="H678" s="43"/>
      <c r="I678" s="43"/>
    </row>
    <row r="679" spans="1:9" ht="15" thickBot="1" x14ac:dyDescent="0.4">
      <c r="A679" s="55"/>
      <c r="B679" s="56" t="s">
        <v>189</v>
      </c>
      <c r="C679" s="182">
        <f>C680-C666-C660-C657-C651-C648-C645</f>
        <v>435.6</v>
      </c>
      <c r="D679" s="182">
        <f>D680-D666-D660-D657-D651-D648-D645</f>
        <v>658.6</v>
      </c>
      <c r="E679" s="182">
        <f>E680-E666-E660-E657-E651-E648-E645</f>
        <v>1011.6</v>
      </c>
      <c r="F679" s="57"/>
      <c r="G679" s="56"/>
      <c r="H679" s="58"/>
      <c r="I679" s="59"/>
    </row>
    <row r="680" spans="1:9" ht="23.5" customHeight="1" thickBot="1" x14ac:dyDescent="0.4">
      <c r="A680" s="60"/>
      <c r="B680" s="61" t="s">
        <v>578</v>
      </c>
      <c r="C680" s="179">
        <f>C649+C652+C658+C667</f>
        <v>803.6</v>
      </c>
      <c r="D680" s="179">
        <f>D649+D652+D658+D667+D678</f>
        <v>658.6</v>
      </c>
      <c r="E680" s="179">
        <f>E649+E652+E658+E667+E678</f>
        <v>1011.6</v>
      </c>
      <c r="F680" s="62"/>
      <c r="G680" s="63"/>
      <c r="H680" s="64"/>
      <c r="I680" s="65"/>
    </row>
    <row r="682" spans="1:9" ht="15" thickBot="1" x14ac:dyDescent="0.4">
      <c r="A682" s="66" t="s">
        <v>1624</v>
      </c>
      <c r="C682" s="66"/>
      <c r="D682" s="66"/>
      <c r="E682" s="66"/>
      <c r="F682" s="67"/>
      <c r="G682" s="68"/>
      <c r="H682" s="68"/>
      <c r="I682" s="68"/>
    </row>
    <row r="683" spans="1:9" ht="61.9" customHeight="1" thickBot="1" x14ac:dyDescent="0.4">
      <c r="A683" s="69" t="s">
        <v>16</v>
      </c>
      <c r="B683" s="70" t="s">
        <v>1492</v>
      </c>
      <c r="C683" s="70" t="s">
        <v>131</v>
      </c>
      <c r="D683" s="70" t="s">
        <v>132</v>
      </c>
      <c r="E683" s="70" t="s">
        <v>1450</v>
      </c>
      <c r="F683" s="70" t="s">
        <v>17</v>
      </c>
      <c r="G683" s="70" t="s">
        <v>138</v>
      </c>
      <c r="H683" s="70" t="s">
        <v>133</v>
      </c>
      <c r="I683" s="70" t="s">
        <v>155</v>
      </c>
    </row>
    <row r="684" spans="1:9" ht="15" customHeight="1" thickBot="1" x14ac:dyDescent="0.4">
      <c r="A684" s="71">
        <v>1</v>
      </c>
      <c r="B684" s="72">
        <v>2</v>
      </c>
      <c r="C684" s="72">
        <v>3</v>
      </c>
      <c r="D684" s="72">
        <v>4</v>
      </c>
      <c r="E684" s="72">
        <v>5</v>
      </c>
      <c r="F684" s="72">
        <v>6</v>
      </c>
      <c r="G684" s="72">
        <v>7</v>
      </c>
      <c r="H684" s="72">
        <v>8</v>
      </c>
      <c r="I684" s="72">
        <v>9</v>
      </c>
    </row>
    <row r="685" spans="1:9" ht="15" thickBot="1" x14ac:dyDescent="0.4">
      <c r="A685" s="47" t="s">
        <v>136</v>
      </c>
      <c r="B685" s="48" t="s">
        <v>278</v>
      </c>
      <c r="C685" s="49"/>
      <c r="D685" s="49"/>
      <c r="E685" s="49"/>
      <c r="F685" s="50" t="s">
        <v>277</v>
      </c>
      <c r="G685" s="48"/>
      <c r="H685" s="49"/>
      <c r="I685" s="49"/>
    </row>
    <row r="686" spans="1:9" ht="26.5" thickBot="1" x14ac:dyDescent="0.4">
      <c r="A686" s="51" t="s">
        <v>135</v>
      </c>
      <c r="B686" s="52" t="s">
        <v>285</v>
      </c>
      <c r="C686" s="53"/>
      <c r="D686" s="53"/>
      <c r="E686" s="53"/>
      <c r="F686" s="54" t="s">
        <v>284</v>
      </c>
      <c r="G686" s="52"/>
      <c r="H686" s="53"/>
      <c r="I686" s="53"/>
    </row>
    <row r="687" spans="1:9" ht="15" thickBot="1" x14ac:dyDescent="0.4">
      <c r="A687" s="836" t="s">
        <v>201</v>
      </c>
      <c r="B687" s="825" t="s">
        <v>356</v>
      </c>
      <c r="C687" s="239">
        <v>116</v>
      </c>
      <c r="D687" s="239">
        <v>120</v>
      </c>
      <c r="E687" s="239">
        <v>120</v>
      </c>
      <c r="F687" s="40"/>
      <c r="G687" s="38" t="s">
        <v>582</v>
      </c>
      <c r="H687" s="43">
        <v>288724610</v>
      </c>
      <c r="I687" s="36" t="s">
        <v>354</v>
      </c>
    </row>
    <row r="688" spans="1:9" ht="15" thickBot="1" x14ac:dyDescent="0.4">
      <c r="A688" s="823"/>
      <c r="B688" s="826"/>
      <c r="C688" s="239">
        <v>41</v>
      </c>
      <c r="D688" s="239"/>
      <c r="E688" s="239"/>
      <c r="F688" s="40"/>
      <c r="G688" s="38" t="s">
        <v>355</v>
      </c>
      <c r="H688" s="44"/>
      <c r="I688" s="36"/>
    </row>
    <row r="689" spans="1:9" ht="15" customHeight="1" thickBot="1" x14ac:dyDescent="0.4">
      <c r="A689" s="823"/>
      <c r="B689" s="826"/>
      <c r="C689" s="239"/>
      <c r="D689" s="239"/>
      <c r="E689" s="239"/>
      <c r="F689" s="40"/>
      <c r="G689" s="38" t="s">
        <v>142</v>
      </c>
      <c r="H689" s="44"/>
      <c r="I689" s="36"/>
    </row>
    <row r="690" spans="1:9" ht="15" thickBot="1" x14ac:dyDescent="0.4">
      <c r="A690" s="823"/>
      <c r="B690" s="826"/>
      <c r="C690" s="239"/>
      <c r="D690" s="239"/>
      <c r="E690" s="239"/>
      <c r="F690" s="39"/>
      <c r="G690" s="38" t="s">
        <v>141</v>
      </c>
      <c r="H690" s="44"/>
      <c r="I690" s="36"/>
    </row>
    <row r="691" spans="1:9" ht="19.899999999999999" customHeight="1" thickBot="1" x14ac:dyDescent="0.4">
      <c r="A691" s="824"/>
      <c r="B691" s="827"/>
      <c r="C691" s="228">
        <f>SUM(C687:C690)</f>
        <v>157</v>
      </c>
      <c r="D691" s="228">
        <f t="shared" ref="D691:E691" si="142">SUM(D687:D690)</f>
        <v>120</v>
      </c>
      <c r="E691" s="228">
        <f t="shared" si="142"/>
        <v>120</v>
      </c>
      <c r="F691" s="39"/>
      <c r="G691" s="23" t="s">
        <v>144</v>
      </c>
      <c r="H691" s="44"/>
      <c r="I691" s="36"/>
    </row>
    <row r="692" spans="1:9" ht="15" customHeight="1" thickBot="1" x14ac:dyDescent="0.4">
      <c r="A692" s="836" t="s">
        <v>145</v>
      </c>
      <c r="B692" s="825" t="s">
        <v>358</v>
      </c>
      <c r="C692" s="177"/>
      <c r="D692" s="177"/>
      <c r="E692" s="177"/>
      <c r="F692" s="40"/>
      <c r="G692" s="38" t="s">
        <v>582</v>
      </c>
      <c r="H692" s="43">
        <v>288724610</v>
      </c>
      <c r="I692" s="36" t="s">
        <v>354</v>
      </c>
    </row>
    <row r="693" spans="1:9" ht="15" thickBot="1" x14ac:dyDescent="0.4">
      <c r="A693" s="823"/>
      <c r="B693" s="826"/>
      <c r="C693" s="177">
        <v>15</v>
      </c>
      <c r="D693" s="177"/>
      <c r="E693" s="177"/>
      <c r="F693" s="73"/>
      <c r="G693" s="38" t="s">
        <v>355</v>
      </c>
      <c r="H693" s="44"/>
      <c r="I693" s="36"/>
    </row>
    <row r="694" spans="1:9" ht="15" thickBot="1" x14ac:dyDescent="0.4">
      <c r="A694" s="823"/>
      <c r="B694" s="826"/>
      <c r="C694" s="177"/>
      <c r="D694" s="177"/>
      <c r="E694" s="177"/>
      <c r="F694" s="73"/>
      <c r="G694" s="38" t="s">
        <v>142</v>
      </c>
      <c r="H694" s="44"/>
      <c r="I694" s="36"/>
    </row>
    <row r="695" spans="1:9" ht="15" customHeight="1" thickBot="1" x14ac:dyDescent="0.4">
      <c r="A695" s="823"/>
      <c r="B695" s="826"/>
      <c r="C695" s="177"/>
      <c r="D695" s="177"/>
      <c r="E695" s="177"/>
      <c r="F695" s="39"/>
      <c r="G695" s="38" t="s">
        <v>141</v>
      </c>
      <c r="H695" s="44"/>
      <c r="I695" s="36"/>
    </row>
    <row r="696" spans="1:9" ht="15" thickBot="1" x14ac:dyDescent="0.4">
      <c r="A696" s="824"/>
      <c r="B696" s="827"/>
      <c r="C696" s="178">
        <f>SUM(C692:C695)</f>
        <v>15</v>
      </c>
      <c r="D696" s="178">
        <f t="shared" ref="D696:E696" si="143">SUM(D692:D695)</f>
        <v>0</v>
      </c>
      <c r="E696" s="178">
        <f t="shared" si="143"/>
        <v>0</v>
      </c>
      <c r="F696" s="39"/>
      <c r="G696" s="23" t="s">
        <v>144</v>
      </c>
      <c r="H696" s="44"/>
      <c r="I696" s="36"/>
    </row>
    <row r="697" spans="1:9" ht="21.65" customHeight="1" thickBot="1" x14ac:dyDescent="0.4">
      <c r="A697" s="836" t="s">
        <v>147</v>
      </c>
      <c r="B697" s="825" t="s">
        <v>359</v>
      </c>
      <c r="C697" s="239">
        <v>4</v>
      </c>
      <c r="D697" s="239">
        <v>32</v>
      </c>
      <c r="E697" s="239">
        <v>32</v>
      </c>
      <c r="F697" s="40"/>
      <c r="G697" s="38" t="s">
        <v>582</v>
      </c>
      <c r="H697" s="43">
        <v>288724610</v>
      </c>
      <c r="I697" s="36" t="s">
        <v>354</v>
      </c>
    </row>
    <row r="698" spans="1:9" ht="15" customHeight="1" thickBot="1" x14ac:dyDescent="0.4">
      <c r="A698" s="823"/>
      <c r="B698" s="826"/>
      <c r="C698" s="239">
        <v>28.7</v>
      </c>
      <c r="D698" s="239"/>
      <c r="E698" s="239"/>
      <c r="F698" s="39"/>
      <c r="G698" s="38" t="s">
        <v>355</v>
      </c>
      <c r="H698" s="44"/>
      <c r="I698" s="36"/>
    </row>
    <row r="699" spans="1:9" ht="15" thickBot="1" x14ac:dyDescent="0.4">
      <c r="A699" s="823"/>
      <c r="B699" s="826"/>
      <c r="C699" s="239"/>
      <c r="D699" s="239"/>
      <c r="E699" s="239"/>
      <c r="F699" s="39"/>
      <c r="G699" s="38" t="s">
        <v>142</v>
      </c>
      <c r="H699" s="44"/>
      <c r="I699" s="36"/>
    </row>
    <row r="700" spans="1:9" ht="15" thickBot="1" x14ac:dyDescent="0.4">
      <c r="A700" s="823"/>
      <c r="B700" s="826"/>
      <c r="C700" s="239"/>
      <c r="D700" s="239"/>
      <c r="E700" s="239"/>
      <c r="F700" s="39"/>
      <c r="G700" s="38" t="s">
        <v>141</v>
      </c>
      <c r="H700" s="44"/>
      <c r="I700" s="36"/>
    </row>
    <row r="701" spans="1:9" ht="15" thickBot="1" x14ac:dyDescent="0.4">
      <c r="A701" s="824"/>
      <c r="B701" s="827"/>
      <c r="C701" s="228">
        <f>SUM(C697:C700)</f>
        <v>32.700000000000003</v>
      </c>
      <c r="D701" s="228">
        <f t="shared" ref="D701:E701" si="144">SUM(D697:D700)</f>
        <v>32</v>
      </c>
      <c r="E701" s="228">
        <f t="shared" si="144"/>
        <v>32</v>
      </c>
      <c r="F701" s="39"/>
      <c r="G701" s="23" t="s">
        <v>144</v>
      </c>
      <c r="H701" s="44"/>
      <c r="I701" s="36"/>
    </row>
    <row r="702" spans="1:9" ht="15" thickBot="1" x14ac:dyDescent="0.4">
      <c r="A702" s="47" t="s">
        <v>136</v>
      </c>
      <c r="B702" s="48" t="s">
        <v>278</v>
      </c>
      <c r="C702" s="222"/>
      <c r="D702" s="222"/>
      <c r="E702" s="222"/>
      <c r="F702" s="50" t="s">
        <v>277</v>
      </c>
      <c r="G702" s="48"/>
      <c r="H702" s="49"/>
      <c r="I702" s="49"/>
    </row>
    <row r="703" spans="1:9" ht="33.65" customHeight="1" thickBot="1" x14ac:dyDescent="0.4">
      <c r="A703" s="51" t="s">
        <v>156</v>
      </c>
      <c r="B703" s="52" t="s">
        <v>333</v>
      </c>
      <c r="C703" s="226"/>
      <c r="D703" s="226"/>
      <c r="E703" s="226"/>
      <c r="F703" s="54" t="s">
        <v>288</v>
      </c>
      <c r="G703" s="52"/>
      <c r="H703" s="53"/>
      <c r="I703" s="53"/>
    </row>
    <row r="704" spans="1:9" ht="15" customHeight="1" thickBot="1" x14ac:dyDescent="0.4">
      <c r="A704" s="836" t="s">
        <v>159</v>
      </c>
      <c r="B704" s="825" t="s">
        <v>360</v>
      </c>
      <c r="C704" s="239">
        <v>102</v>
      </c>
      <c r="D704" s="239">
        <v>100</v>
      </c>
      <c r="E704" s="239">
        <v>100</v>
      </c>
      <c r="F704" s="40"/>
      <c r="G704" s="38" t="s">
        <v>582</v>
      </c>
      <c r="H704" s="43">
        <v>288724610</v>
      </c>
      <c r="I704" s="36" t="s">
        <v>354</v>
      </c>
    </row>
    <row r="705" spans="1:12" ht="15" thickBot="1" x14ac:dyDescent="0.4">
      <c r="A705" s="823"/>
      <c r="B705" s="826"/>
      <c r="C705" s="230">
        <v>55.6</v>
      </c>
      <c r="D705" s="239"/>
      <c r="E705" s="239"/>
      <c r="F705" s="40"/>
      <c r="G705" s="38" t="s">
        <v>355</v>
      </c>
      <c r="H705" s="44"/>
      <c r="I705" s="36"/>
    </row>
    <row r="706" spans="1:12" ht="15" customHeight="1" thickBot="1" x14ac:dyDescent="0.4">
      <c r="A706" s="823"/>
      <c r="B706" s="826"/>
      <c r="C706" s="230"/>
      <c r="D706" s="239"/>
      <c r="E706" s="239"/>
      <c r="F706" s="40"/>
      <c r="G706" s="38" t="s">
        <v>142</v>
      </c>
      <c r="H706" s="44"/>
      <c r="I706" s="36"/>
    </row>
    <row r="707" spans="1:12" ht="15" thickBot="1" x14ac:dyDescent="0.4">
      <c r="A707" s="823"/>
      <c r="B707" s="826"/>
      <c r="C707" s="230"/>
      <c r="D707" s="239"/>
      <c r="E707" s="239"/>
      <c r="F707" s="40"/>
      <c r="G707" s="38" t="s">
        <v>141</v>
      </c>
      <c r="H707" s="44"/>
      <c r="I707" s="36"/>
    </row>
    <row r="708" spans="1:12" ht="15" thickBot="1" x14ac:dyDescent="0.4">
      <c r="A708" s="824"/>
      <c r="B708" s="827"/>
      <c r="C708" s="229">
        <f>SUM(C704:C707)</f>
        <v>157.6</v>
      </c>
      <c r="D708" s="228">
        <f t="shared" ref="D708:E708" si="145">SUM(D704:D707)</f>
        <v>100</v>
      </c>
      <c r="E708" s="228">
        <f t="shared" si="145"/>
        <v>100</v>
      </c>
      <c r="F708" s="39"/>
      <c r="G708" s="23" t="s">
        <v>144</v>
      </c>
      <c r="H708" s="44"/>
      <c r="I708" s="36"/>
    </row>
    <row r="709" spans="1:12" ht="15" customHeight="1" thickBot="1" x14ac:dyDescent="0.4">
      <c r="A709" s="836" t="s">
        <v>160</v>
      </c>
      <c r="B709" s="825" t="s">
        <v>361</v>
      </c>
      <c r="C709" s="239">
        <v>90</v>
      </c>
      <c r="D709" s="239">
        <v>60</v>
      </c>
      <c r="E709" s="239">
        <v>60</v>
      </c>
      <c r="F709" s="40"/>
      <c r="G709" s="38" t="s">
        <v>582</v>
      </c>
      <c r="H709" s="43">
        <v>288724610</v>
      </c>
      <c r="I709" s="36" t="s">
        <v>354</v>
      </c>
      <c r="J709" s="304">
        <f>C687+C692+C697+C704+C709</f>
        <v>312</v>
      </c>
      <c r="K709" s="304">
        <f t="shared" ref="K709:L712" si="146">D687+D692+D697+D704+D709</f>
        <v>312</v>
      </c>
      <c r="L709" s="304">
        <f t="shared" si="146"/>
        <v>312</v>
      </c>
    </row>
    <row r="710" spans="1:12" ht="15" thickBot="1" x14ac:dyDescent="0.4">
      <c r="A710" s="823"/>
      <c r="B710" s="826"/>
      <c r="C710" s="177"/>
      <c r="D710" s="177"/>
      <c r="E710" s="177"/>
      <c r="F710" s="40"/>
      <c r="G710" s="38" t="s">
        <v>355</v>
      </c>
      <c r="H710" s="44"/>
      <c r="I710" s="36"/>
      <c r="J710" s="434">
        <f t="shared" ref="J710:J712" si="147">C688+C693+C698+C705+C710</f>
        <v>140.30000000000001</v>
      </c>
      <c r="K710" s="304">
        <f t="shared" si="146"/>
        <v>0</v>
      </c>
      <c r="L710" s="304">
        <f t="shared" si="146"/>
        <v>0</v>
      </c>
    </row>
    <row r="711" spans="1:12" ht="15" thickBot="1" x14ac:dyDescent="0.4">
      <c r="A711" s="823"/>
      <c r="B711" s="826"/>
      <c r="C711" s="177"/>
      <c r="D711" s="177"/>
      <c r="E711" s="177"/>
      <c r="F711" s="40"/>
      <c r="G711" s="38" t="s">
        <v>142</v>
      </c>
      <c r="H711" s="44"/>
      <c r="I711" s="36"/>
      <c r="J711" s="304">
        <f t="shared" si="147"/>
        <v>0</v>
      </c>
      <c r="K711" s="304">
        <f t="shared" si="146"/>
        <v>0</v>
      </c>
      <c r="L711" s="304">
        <f t="shared" si="146"/>
        <v>0</v>
      </c>
    </row>
    <row r="712" spans="1:12" ht="16.149999999999999" customHeight="1" thickBot="1" x14ac:dyDescent="0.4">
      <c r="A712" s="823"/>
      <c r="B712" s="826"/>
      <c r="C712" s="177"/>
      <c r="D712" s="177"/>
      <c r="E712" s="177"/>
      <c r="F712" s="39"/>
      <c r="G712" s="38" t="s">
        <v>141</v>
      </c>
      <c r="H712" s="44"/>
      <c r="I712" s="36"/>
      <c r="J712" s="304">
        <f t="shared" si="147"/>
        <v>0</v>
      </c>
      <c r="K712" s="304">
        <f t="shared" si="146"/>
        <v>0</v>
      </c>
      <c r="L712" s="304">
        <f t="shared" si="146"/>
        <v>0</v>
      </c>
    </row>
    <row r="713" spans="1:12" ht="15.65" customHeight="1" thickBot="1" x14ac:dyDescent="0.4">
      <c r="A713" s="824"/>
      <c r="B713" s="827"/>
      <c r="C713" s="178">
        <f>SUM(C709:C712)</f>
        <v>90</v>
      </c>
      <c r="D713" s="178">
        <f t="shared" ref="D713:E713" si="148">SUM(D709:D712)</f>
        <v>60</v>
      </c>
      <c r="E713" s="178">
        <f t="shared" si="148"/>
        <v>60</v>
      </c>
      <c r="F713" s="39"/>
      <c r="G713" s="23" t="s">
        <v>144</v>
      </c>
      <c r="H713" s="44"/>
      <c r="I713" s="36"/>
      <c r="J713" s="340">
        <f>SUM(J709:J712)</f>
        <v>452.3</v>
      </c>
      <c r="K713" s="340">
        <f t="shared" ref="K713:L713" si="149">SUM(K709:K712)</f>
        <v>312</v>
      </c>
      <c r="L713" s="340">
        <f t="shared" si="149"/>
        <v>312</v>
      </c>
    </row>
    <row r="714" spans="1:12" ht="15" customHeight="1" thickBot="1" x14ac:dyDescent="0.4">
      <c r="A714" s="37"/>
      <c r="B714" s="41" t="s">
        <v>225</v>
      </c>
      <c r="C714" s="17"/>
      <c r="D714" s="17"/>
      <c r="E714" s="17"/>
      <c r="F714" s="17"/>
      <c r="G714" s="23"/>
      <c r="H714" s="43"/>
      <c r="I714" s="43"/>
    </row>
    <row r="715" spans="1:12" ht="15" thickBot="1" x14ac:dyDescent="0.4">
      <c r="A715" s="55"/>
      <c r="B715" s="56" t="s">
        <v>189</v>
      </c>
      <c r="C715" s="182">
        <f>C716-C689-C688-C693-C694-C698-C699-C705-C706-C710-C711</f>
        <v>312</v>
      </c>
      <c r="D715" s="182">
        <f t="shared" ref="D715:E715" si="150">D716-D689-D688-D693-D694-D698-D699-D705-D706-D710-D711</f>
        <v>312</v>
      </c>
      <c r="E715" s="182">
        <f t="shared" si="150"/>
        <v>312</v>
      </c>
      <c r="F715" s="57"/>
      <c r="G715" s="56"/>
      <c r="H715" s="58"/>
      <c r="I715" s="59"/>
    </row>
    <row r="716" spans="1:12" ht="21.65" customHeight="1" thickBot="1" x14ac:dyDescent="0.4">
      <c r="A716" s="60"/>
      <c r="B716" s="61" t="s">
        <v>579</v>
      </c>
      <c r="C716" s="202">
        <f>C713+C708+C701+C696+C691</f>
        <v>452.3</v>
      </c>
      <c r="D716" s="202">
        <f>D713+D708+D701+D696+D691</f>
        <v>312</v>
      </c>
      <c r="E716" s="202">
        <f>E713+E708+E701+E696+E691</f>
        <v>312</v>
      </c>
      <c r="F716" s="62"/>
      <c r="G716" s="63"/>
      <c r="H716" s="64"/>
      <c r="I716" s="65"/>
    </row>
    <row r="718" spans="1:12" ht="16.149999999999999" customHeight="1" thickBot="1" x14ac:dyDescent="0.4">
      <c r="A718" s="66" t="s">
        <v>1625</v>
      </c>
      <c r="B718" s="66"/>
      <c r="C718" s="66"/>
      <c r="D718" s="66"/>
      <c r="E718" s="67"/>
      <c r="F718" s="68"/>
      <c r="G718" s="68"/>
      <c r="H718" s="68"/>
    </row>
    <row r="719" spans="1:12" ht="62.5" customHeight="1" thickBot="1" x14ac:dyDescent="0.4">
      <c r="A719" s="69" t="s">
        <v>16</v>
      </c>
      <c r="B719" s="70" t="s">
        <v>1492</v>
      </c>
      <c r="C719" s="70" t="s">
        <v>131</v>
      </c>
      <c r="D719" s="70" t="s">
        <v>132</v>
      </c>
      <c r="E719" s="70" t="s">
        <v>1450</v>
      </c>
      <c r="F719" s="70" t="s">
        <v>17</v>
      </c>
      <c r="G719" s="70" t="s">
        <v>138</v>
      </c>
      <c r="H719" s="70" t="s">
        <v>133</v>
      </c>
      <c r="I719" s="70" t="s">
        <v>155</v>
      </c>
    </row>
    <row r="720" spans="1:12" ht="15" customHeight="1" thickBot="1" x14ac:dyDescent="0.4">
      <c r="A720" s="71">
        <v>1</v>
      </c>
      <c r="B720" s="72">
        <v>2</v>
      </c>
      <c r="C720" s="72">
        <v>3</v>
      </c>
      <c r="D720" s="72">
        <v>4</v>
      </c>
      <c r="E720" s="72">
        <v>5</v>
      </c>
      <c r="F720" s="72">
        <v>6</v>
      </c>
      <c r="G720" s="72">
        <v>7</v>
      </c>
      <c r="H720" s="72">
        <v>8</v>
      </c>
      <c r="I720" s="72">
        <v>9</v>
      </c>
    </row>
    <row r="721" spans="1:9" ht="15" customHeight="1" thickBot="1" x14ac:dyDescent="0.4">
      <c r="A721" s="47" t="s">
        <v>136</v>
      </c>
      <c r="B721" s="48" t="s">
        <v>363</v>
      </c>
      <c r="C721" s="49"/>
      <c r="D721" s="49"/>
      <c r="E721" s="49"/>
      <c r="F721" s="50" t="s">
        <v>364</v>
      </c>
      <c r="G721" s="48"/>
      <c r="H721" s="49"/>
      <c r="I721" s="49"/>
    </row>
    <row r="722" spans="1:9" ht="39.5" thickBot="1" x14ac:dyDescent="0.4">
      <c r="A722" s="51" t="s">
        <v>135</v>
      </c>
      <c r="B722" s="52" t="s">
        <v>366</v>
      </c>
      <c r="C722" s="53"/>
      <c r="D722" s="53"/>
      <c r="E722" s="53"/>
      <c r="F722" s="54" t="s">
        <v>365</v>
      </c>
      <c r="G722" s="52"/>
      <c r="H722" s="53"/>
      <c r="I722" s="53"/>
    </row>
    <row r="723" spans="1:9" ht="15" thickBot="1" x14ac:dyDescent="0.4">
      <c r="A723" s="836" t="s">
        <v>201</v>
      </c>
      <c r="B723" s="825" t="s">
        <v>1326</v>
      </c>
      <c r="C723" s="177">
        <v>1</v>
      </c>
      <c r="D723" s="177">
        <v>2</v>
      </c>
      <c r="E723" s="177">
        <v>2</v>
      </c>
      <c r="F723" s="40"/>
      <c r="G723" s="38" t="s">
        <v>139</v>
      </c>
      <c r="H723" s="43">
        <v>288724610</v>
      </c>
      <c r="I723" s="36" t="s">
        <v>357</v>
      </c>
    </row>
    <row r="724" spans="1:9" ht="15" thickBot="1" x14ac:dyDescent="0.4">
      <c r="A724" s="823"/>
      <c r="B724" s="826"/>
      <c r="C724" s="177"/>
      <c r="D724" s="177"/>
      <c r="E724" s="177"/>
      <c r="F724" s="40"/>
      <c r="G724" s="38" t="s">
        <v>142</v>
      </c>
      <c r="H724" s="44"/>
      <c r="I724" s="36"/>
    </row>
    <row r="725" spans="1:9" ht="19.899999999999999" customHeight="1" thickBot="1" x14ac:dyDescent="0.4">
      <c r="A725" s="824"/>
      <c r="B725" s="827"/>
      <c r="C725" s="178">
        <f>C723+C724</f>
        <v>1</v>
      </c>
      <c r="D725" s="178">
        <f t="shared" ref="D725:E725" si="151">D723+D724</f>
        <v>2</v>
      </c>
      <c r="E725" s="178">
        <f t="shared" si="151"/>
        <v>2</v>
      </c>
      <c r="F725" s="39"/>
      <c r="G725" s="23" t="s">
        <v>144</v>
      </c>
      <c r="H725" s="44"/>
      <c r="I725" s="36"/>
    </row>
    <row r="726" spans="1:9" ht="15" customHeight="1" thickBot="1" x14ac:dyDescent="0.4">
      <c r="A726" s="47" t="s">
        <v>136</v>
      </c>
      <c r="B726" s="48" t="s">
        <v>363</v>
      </c>
      <c r="C726" s="49"/>
      <c r="D726" s="49"/>
      <c r="E726" s="49"/>
      <c r="F726" s="50" t="s">
        <v>364</v>
      </c>
      <c r="G726" s="48"/>
      <c r="H726" s="49"/>
      <c r="I726" s="49"/>
    </row>
    <row r="727" spans="1:9" ht="39.5" thickBot="1" x14ac:dyDescent="0.4">
      <c r="A727" s="51" t="s">
        <v>156</v>
      </c>
      <c r="B727" s="52" t="s">
        <v>368</v>
      </c>
      <c r="C727" s="53"/>
      <c r="D727" s="53"/>
      <c r="E727" s="53"/>
      <c r="F727" s="54" t="s">
        <v>367</v>
      </c>
      <c r="G727" s="52"/>
      <c r="H727" s="53"/>
      <c r="I727" s="53"/>
    </row>
    <row r="728" spans="1:9" ht="15" thickBot="1" x14ac:dyDescent="0.4">
      <c r="A728" s="836" t="s">
        <v>159</v>
      </c>
      <c r="B728" s="825" t="s">
        <v>369</v>
      </c>
      <c r="C728" s="177">
        <v>0</v>
      </c>
      <c r="D728" s="177">
        <v>0</v>
      </c>
      <c r="E728" s="177">
        <v>35</v>
      </c>
      <c r="F728" s="40"/>
      <c r="G728" s="38" t="s">
        <v>139</v>
      </c>
      <c r="H728" s="43">
        <v>288724610</v>
      </c>
      <c r="I728" s="36" t="s">
        <v>357</v>
      </c>
    </row>
    <row r="729" spans="1:9" ht="15" thickBot="1" x14ac:dyDescent="0.4">
      <c r="A729" s="823"/>
      <c r="B729" s="826"/>
      <c r="C729" s="177"/>
      <c r="D729" s="177"/>
      <c r="E729" s="177"/>
      <c r="F729" s="40"/>
      <c r="G729" s="38" t="s">
        <v>142</v>
      </c>
      <c r="H729" s="44"/>
      <c r="I729" s="36"/>
    </row>
    <row r="730" spans="1:9" ht="15" customHeight="1" thickBot="1" x14ac:dyDescent="0.4">
      <c r="A730" s="824"/>
      <c r="B730" s="827"/>
      <c r="C730" s="178">
        <f>C728+C729</f>
        <v>0</v>
      </c>
      <c r="D730" s="178">
        <f t="shared" ref="D730:E730" si="152">D728+D729</f>
        <v>0</v>
      </c>
      <c r="E730" s="178">
        <f t="shared" si="152"/>
        <v>35</v>
      </c>
      <c r="F730" s="39"/>
      <c r="G730" s="23" t="s">
        <v>144</v>
      </c>
      <c r="H730" s="44"/>
      <c r="I730" s="36"/>
    </row>
    <row r="731" spans="1:9" ht="20.5" customHeight="1" thickBot="1" x14ac:dyDescent="0.4">
      <c r="A731" s="47" t="s">
        <v>136</v>
      </c>
      <c r="B731" s="48" t="s">
        <v>363</v>
      </c>
      <c r="C731" s="49"/>
      <c r="D731" s="49"/>
      <c r="E731" s="49"/>
      <c r="F731" s="50" t="s">
        <v>364</v>
      </c>
      <c r="G731" s="48"/>
      <c r="H731" s="49"/>
      <c r="I731" s="49"/>
    </row>
    <row r="732" spans="1:9" ht="26.5" customHeight="1" thickBot="1" x14ac:dyDescent="0.4">
      <c r="A732" s="51" t="s">
        <v>370</v>
      </c>
      <c r="B732" s="52" t="s">
        <v>373</v>
      </c>
      <c r="C732" s="53"/>
      <c r="D732" s="53"/>
      <c r="E732" s="53"/>
      <c r="F732" s="54" t="s">
        <v>372</v>
      </c>
      <c r="G732" s="52"/>
      <c r="H732" s="53"/>
      <c r="I732" s="53"/>
    </row>
    <row r="733" spans="1:9" ht="15" thickBot="1" x14ac:dyDescent="0.4">
      <c r="A733" s="836" t="s">
        <v>371</v>
      </c>
      <c r="B733" s="825" t="s">
        <v>374</v>
      </c>
      <c r="C733" s="177">
        <v>15</v>
      </c>
      <c r="D733" s="177">
        <v>15</v>
      </c>
      <c r="E733" s="177">
        <v>15</v>
      </c>
      <c r="F733" s="40"/>
      <c r="G733" s="38" t="s">
        <v>139</v>
      </c>
      <c r="H733" s="43">
        <v>288724610</v>
      </c>
      <c r="I733" s="36" t="s">
        <v>357</v>
      </c>
    </row>
    <row r="734" spans="1:9" ht="20.5" customHeight="1" thickBot="1" x14ac:dyDescent="0.4">
      <c r="A734" s="823"/>
      <c r="B734" s="826"/>
      <c r="C734" s="177"/>
      <c r="D734" s="177"/>
      <c r="E734" s="177"/>
      <c r="F734" s="40"/>
      <c r="G734" s="38" t="s">
        <v>142</v>
      </c>
      <c r="H734" s="44"/>
      <c r="I734" s="36"/>
    </row>
    <row r="735" spans="1:9" ht="15" customHeight="1" thickBot="1" x14ac:dyDescent="0.4">
      <c r="A735" s="824"/>
      <c r="B735" s="827"/>
      <c r="C735" s="178">
        <f>C733+C734</f>
        <v>15</v>
      </c>
      <c r="D735" s="178">
        <f>D733+D734</f>
        <v>15</v>
      </c>
      <c r="E735" s="178">
        <f>E733+E734</f>
        <v>15</v>
      </c>
      <c r="F735" s="39"/>
      <c r="G735" s="23" t="s">
        <v>144</v>
      </c>
      <c r="H735" s="44"/>
      <c r="I735" s="36"/>
    </row>
    <row r="736" spans="1:9" ht="15" customHeight="1" thickBot="1" x14ac:dyDescent="0.4">
      <c r="A736" s="37"/>
      <c r="B736" s="41" t="s">
        <v>207</v>
      </c>
      <c r="C736" s="17"/>
      <c r="D736" s="17"/>
      <c r="E736" s="17"/>
      <c r="F736" s="17"/>
      <c r="G736" s="23"/>
      <c r="H736" s="43"/>
      <c r="I736" s="43"/>
    </row>
    <row r="737" spans="1:9" ht="15" thickBot="1" x14ac:dyDescent="0.4">
      <c r="A737" s="47" t="s">
        <v>208</v>
      </c>
      <c r="B737" s="48" t="s">
        <v>375</v>
      </c>
      <c r="C737" s="49"/>
      <c r="D737" s="49"/>
      <c r="E737" s="49"/>
      <c r="F737" s="50" t="s">
        <v>317</v>
      </c>
      <c r="G737" s="48"/>
      <c r="H737" s="49"/>
      <c r="I737" s="49"/>
    </row>
    <row r="738" spans="1:9" ht="21" customHeight="1" thickBot="1" x14ac:dyDescent="0.4">
      <c r="A738" s="51" t="s">
        <v>209</v>
      </c>
      <c r="B738" s="52" t="s">
        <v>377</v>
      </c>
      <c r="C738" s="53"/>
      <c r="D738" s="53"/>
      <c r="E738" s="53"/>
      <c r="F738" s="54" t="s">
        <v>376</v>
      </c>
      <c r="G738" s="52"/>
      <c r="H738" s="53"/>
      <c r="I738" s="53"/>
    </row>
    <row r="739" spans="1:9" ht="15" thickBot="1" x14ac:dyDescent="0.4">
      <c r="A739" s="836" t="s">
        <v>212</v>
      </c>
      <c r="B739" s="825" t="s">
        <v>378</v>
      </c>
      <c r="C739" s="177">
        <v>10</v>
      </c>
      <c r="D739" s="177">
        <v>10</v>
      </c>
      <c r="E739" s="177">
        <v>10</v>
      </c>
      <c r="F739" s="40"/>
      <c r="G739" s="38" t="s">
        <v>139</v>
      </c>
      <c r="H739" s="43">
        <v>288724610</v>
      </c>
      <c r="I739" s="36" t="s">
        <v>357</v>
      </c>
    </row>
    <row r="740" spans="1:9" ht="19.149999999999999" customHeight="1" thickBot="1" x14ac:dyDescent="0.4">
      <c r="A740" s="823"/>
      <c r="B740" s="826"/>
      <c r="C740" s="177"/>
      <c r="D740" s="177"/>
      <c r="E740" s="177"/>
      <c r="F740" s="40"/>
      <c r="G740" s="38" t="s">
        <v>142</v>
      </c>
      <c r="H740" s="44"/>
      <c r="I740" s="36"/>
    </row>
    <row r="741" spans="1:9" ht="15" customHeight="1" thickBot="1" x14ac:dyDescent="0.4">
      <c r="A741" s="824"/>
      <c r="B741" s="827"/>
      <c r="C741" s="178">
        <f>C739+C740</f>
        <v>10</v>
      </c>
      <c r="D741" s="178">
        <f>D739+D740</f>
        <v>10</v>
      </c>
      <c r="E741" s="178">
        <f>E739+E740</f>
        <v>10</v>
      </c>
      <c r="F741" s="39"/>
      <c r="G741" s="23" t="s">
        <v>144</v>
      </c>
      <c r="H741" s="44"/>
      <c r="I741" s="36"/>
    </row>
    <row r="742" spans="1:9" ht="15" thickBot="1" x14ac:dyDescent="0.4">
      <c r="A742" s="836" t="s">
        <v>222</v>
      </c>
      <c r="B742" s="825" t="s">
        <v>379</v>
      </c>
      <c r="C742" s="177"/>
      <c r="D742" s="177"/>
      <c r="E742" s="177"/>
      <c r="F742" s="40"/>
      <c r="G742" s="38" t="s">
        <v>139</v>
      </c>
      <c r="H742" s="43">
        <v>288724610</v>
      </c>
      <c r="I742" s="36" t="s">
        <v>357</v>
      </c>
    </row>
    <row r="743" spans="1:9" ht="19.149999999999999" customHeight="1" thickBot="1" x14ac:dyDescent="0.4">
      <c r="A743" s="823"/>
      <c r="B743" s="826"/>
      <c r="C743" s="177"/>
      <c r="D743" s="177"/>
      <c r="E743" s="177"/>
      <c r="F743" s="40"/>
      <c r="G743" s="38" t="s">
        <v>142</v>
      </c>
      <c r="H743" s="44"/>
      <c r="I743" s="36"/>
    </row>
    <row r="744" spans="1:9" ht="15" customHeight="1" thickBot="1" x14ac:dyDescent="0.4">
      <c r="A744" s="824"/>
      <c r="B744" s="827"/>
      <c r="C744" s="178">
        <f>C742+C743</f>
        <v>0</v>
      </c>
      <c r="D744" s="178">
        <f>D742+D743</f>
        <v>0</v>
      </c>
      <c r="E744" s="178">
        <f>E742+E743</f>
        <v>0</v>
      </c>
      <c r="F744" s="39"/>
      <c r="G744" s="23" t="s">
        <v>144</v>
      </c>
      <c r="H744" s="44"/>
      <c r="I744" s="36"/>
    </row>
    <row r="745" spans="1:9" ht="15" thickBot="1" x14ac:dyDescent="0.4">
      <c r="A745" s="47" t="s">
        <v>208</v>
      </c>
      <c r="B745" s="48" t="s">
        <v>375</v>
      </c>
      <c r="C745" s="49"/>
      <c r="D745" s="49"/>
      <c r="E745" s="49"/>
      <c r="F745" s="50" t="s">
        <v>317</v>
      </c>
      <c r="G745" s="48"/>
      <c r="H745" s="49"/>
      <c r="I745" s="49"/>
    </row>
    <row r="746" spans="1:9" ht="28.9" customHeight="1" thickBot="1" x14ac:dyDescent="0.4">
      <c r="A746" s="51" t="s">
        <v>345</v>
      </c>
      <c r="B746" s="52" t="s">
        <v>380</v>
      </c>
      <c r="C746" s="53"/>
      <c r="D746" s="53"/>
      <c r="E746" s="53"/>
      <c r="F746" s="54" t="s">
        <v>319</v>
      </c>
      <c r="G746" s="52"/>
      <c r="H746" s="53"/>
      <c r="I746" s="53"/>
    </row>
    <row r="747" spans="1:9" ht="18" customHeight="1" thickBot="1" x14ac:dyDescent="0.4">
      <c r="A747" s="836" t="s">
        <v>348</v>
      </c>
      <c r="B747" s="825" t="s">
        <v>322</v>
      </c>
      <c r="C747" s="38"/>
      <c r="D747" s="177"/>
      <c r="E747" s="177"/>
      <c r="F747" s="40"/>
      <c r="G747" s="38" t="s">
        <v>139</v>
      </c>
      <c r="H747" s="43">
        <v>288724610</v>
      </c>
      <c r="I747" s="36" t="s">
        <v>357</v>
      </c>
    </row>
    <row r="748" spans="1:9" ht="19.899999999999999" customHeight="1" thickBot="1" x14ac:dyDescent="0.4">
      <c r="A748" s="823"/>
      <c r="B748" s="826"/>
      <c r="C748" s="38"/>
      <c r="D748" s="177"/>
      <c r="E748" s="177"/>
      <c r="F748" s="40"/>
      <c r="G748" s="38" t="s">
        <v>142</v>
      </c>
      <c r="H748" s="44"/>
      <c r="I748" s="36"/>
    </row>
    <row r="749" spans="1:9" ht="13.9" customHeight="1" thickBot="1" x14ac:dyDescent="0.4">
      <c r="A749" s="824"/>
      <c r="B749" s="827"/>
      <c r="C749" s="23">
        <f>C747+C748</f>
        <v>0</v>
      </c>
      <c r="D749" s="178">
        <f>D747+D748</f>
        <v>0</v>
      </c>
      <c r="E749" s="178">
        <f>E747+E748</f>
        <v>0</v>
      </c>
      <c r="F749" s="39"/>
      <c r="G749" s="23" t="s">
        <v>144</v>
      </c>
      <c r="H749" s="44"/>
      <c r="I749" s="36"/>
    </row>
    <row r="750" spans="1:9" ht="13.15" customHeight="1" thickBot="1" x14ac:dyDescent="0.4">
      <c r="A750" s="836" t="s">
        <v>350</v>
      </c>
      <c r="B750" s="825" t="s">
        <v>381</v>
      </c>
      <c r="C750" s="177">
        <v>230</v>
      </c>
      <c r="D750" s="177">
        <v>250</v>
      </c>
      <c r="E750" s="177">
        <v>270</v>
      </c>
      <c r="F750" s="40"/>
      <c r="G750" s="38" t="s">
        <v>139</v>
      </c>
      <c r="H750" s="43">
        <v>288724610</v>
      </c>
      <c r="I750" s="36" t="s">
        <v>357</v>
      </c>
    </row>
    <row r="751" spans="1:9" ht="15" thickBot="1" x14ac:dyDescent="0.4">
      <c r="A751" s="823"/>
      <c r="B751" s="826"/>
      <c r="C751" s="177"/>
      <c r="D751" s="177"/>
      <c r="E751" s="177"/>
      <c r="F751" s="40"/>
      <c r="G751" s="38" t="s">
        <v>142</v>
      </c>
      <c r="H751" s="44"/>
      <c r="I751" s="36"/>
    </row>
    <row r="752" spans="1:9" ht="15" thickBot="1" x14ac:dyDescent="0.4">
      <c r="A752" s="824"/>
      <c r="B752" s="827"/>
      <c r="C752" s="178">
        <f>C750+C751</f>
        <v>230</v>
      </c>
      <c r="D752" s="178">
        <f>D750+D751</f>
        <v>250</v>
      </c>
      <c r="E752" s="178">
        <f>E750+E751</f>
        <v>270</v>
      </c>
      <c r="F752" s="39"/>
      <c r="G752" s="23" t="s">
        <v>144</v>
      </c>
      <c r="H752" s="44"/>
      <c r="I752" s="36"/>
    </row>
    <row r="753" spans="1:9" ht="15" customHeight="1" thickBot="1" x14ac:dyDescent="0.4">
      <c r="A753" s="836" t="s">
        <v>351</v>
      </c>
      <c r="B753" s="825" t="s">
        <v>382</v>
      </c>
      <c r="C753" s="38"/>
      <c r="D753" s="177"/>
      <c r="E753" s="177"/>
      <c r="F753" s="40"/>
      <c r="G753" s="38" t="s">
        <v>139</v>
      </c>
      <c r="H753" s="43">
        <v>288724610</v>
      </c>
      <c r="I753" s="36" t="s">
        <v>357</v>
      </c>
    </row>
    <row r="754" spans="1:9" ht="15" thickBot="1" x14ac:dyDescent="0.4">
      <c r="A754" s="823"/>
      <c r="B754" s="826"/>
      <c r="C754" s="38"/>
      <c r="D754" s="177"/>
      <c r="E754" s="177"/>
      <c r="F754" s="40"/>
      <c r="G754" s="38" t="s">
        <v>142</v>
      </c>
      <c r="H754" s="44"/>
      <c r="I754" s="36"/>
    </row>
    <row r="755" spans="1:9" ht="15" thickBot="1" x14ac:dyDescent="0.4">
      <c r="A755" s="824"/>
      <c r="B755" s="827"/>
      <c r="C755" s="23">
        <f>C753+C754</f>
        <v>0</v>
      </c>
      <c r="D755" s="178">
        <f>D753+D754</f>
        <v>0</v>
      </c>
      <c r="E755" s="178">
        <f>E753+E754</f>
        <v>0</v>
      </c>
      <c r="F755" s="39"/>
      <c r="G755" s="23" t="s">
        <v>144</v>
      </c>
      <c r="H755" s="44"/>
      <c r="I755" s="36"/>
    </row>
    <row r="756" spans="1:9" ht="15" thickBot="1" x14ac:dyDescent="0.4">
      <c r="A756" s="836" t="s">
        <v>353</v>
      </c>
      <c r="B756" s="825" t="s">
        <v>383</v>
      </c>
      <c r="C756" s="239">
        <v>1000</v>
      </c>
      <c r="D756" s="177">
        <v>3400</v>
      </c>
      <c r="E756" s="177">
        <v>3600</v>
      </c>
      <c r="F756" s="40"/>
      <c r="G756" s="38" t="s">
        <v>139</v>
      </c>
      <c r="H756" s="43">
        <v>288724610</v>
      </c>
      <c r="I756" s="36" t="s">
        <v>357</v>
      </c>
    </row>
    <row r="757" spans="1:9" ht="15" thickBot="1" x14ac:dyDescent="0.4">
      <c r="A757" s="823"/>
      <c r="B757" s="826"/>
      <c r="C757" s="177">
        <v>2300</v>
      </c>
      <c r="D757" s="177"/>
      <c r="E757" s="177"/>
      <c r="F757" s="40"/>
      <c r="G757" s="38" t="s">
        <v>142</v>
      </c>
      <c r="H757" s="44"/>
      <c r="I757" s="36"/>
    </row>
    <row r="758" spans="1:9" ht="15" customHeight="1" thickBot="1" x14ac:dyDescent="0.4">
      <c r="A758" s="824"/>
      <c r="B758" s="827"/>
      <c r="C758" s="178">
        <f>C756+C757</f>
        <v>3300</v>
      </c>
      <c r="D758" s="178">
        <f>D756+D757</f>
        <v>3400</v>
      </c>
      <c r="E758" s="178">
        <f>E756+E757</f>
        <v>3600</v>
      </c>
      <c r="F758" s="39"/>
      <c r="G758" s="23" t="s">
        <v>144</v>
      </c>
      <c r="H758" s="44"/>
      <c r="I758" s="36"/>
    </row>
    <row r="759" spans="1:9" ht="15" thickBot="1" x14ac:dyDescent="0.4">
      <c r="A759" s="47" t="s">
        <v>208</v>
      </c>
      <c r="B759" s="48" t="s">
        <v>375</v>
      </c>
      <c r="C759" s="49"/>
      <c r="D759" s="49"/>
      <c r="E759" s="49"/>
      <c r="F759" s="50" t="s">
        <v>317</v>
      </c>
      <c r="G759" s="48"/>
      <c r="H759" s="49"/>
      <c r="I759" s="49"/>
    </row>
    <row r="760" spans="1:9" ht="26.5" thickBot="1" x14ac:dyDescent="0.4">
      <c r="A760" s="51" t="s">
        <v>384</v>
      </c>
      <c r="B760" s="52" t="s">
        <v>386</v>
      </c>
      <c r="C760" s="53"/>
      <c r="D760" s="53"/>
      <c r="E760" s="53"/>
      <c r="F760" s="54" t="s">
        <v>385</v>
      </c>
      <c r="G760" s="52"/>
      <c r="H760" s="53"/>
      <c r="I760" s="53"/>
    </row>
    <row r="761" spans="1:9" ht="15" thickBot="1" x14ac:dyDescent="0.4">
      <c r="A761" s="836" t="s">
        <v>387</v>
      </c>
      <c r="B761" s="825" t="s">
        <v>388</v>
      </c>
      <c r="C761" s="177">
        <v>2</v>
      </c>
      <c r="D761" s="177">
        <v>2.5</v>
      </c>
      <c r="E761" s="177">
        <v>3</v>
      </c>
      <c r="F761" s="40"/>
      <c r="G761" s="38" t="s">
        <v>139</v>
      </c>
      <c r="H761" s="43">
        <v>288724610</v>
      </c>
      <c r="I761" s="36" t="s">
        <v>357</v>
      </c>
    </row>
    <row r="762" spans="1:9" ht="15" thickBot="1" x14ac:dyDescent="0.4">
      <c r="A762" s="823"/>
      <c r="B762" s="826"/>
      <c r="C762" s="177"/>
      <c r="D762" s="177"/>
      <c r="E762" s="177"/>
      <c r="F762" s="40"/>
      <c r="G762" s="38" t="s">
        <v>142</v>
      </c>
      <c r="H762" s="44"/>
      <c r="I762" s="36"/>
    </row>
    <row r="763" spans="1:9" ht="15" thickBot="1" x14ac:dyDescent="0.4">
      <c r="A763" s="824"/>
      <c r="B763" s="827"/>
      <c r="C763" s="178">
        <f>C761+C762</f>
        <v>2</v>
      </c>
      <c r="D763" s="178">
        <f>D761+D762</f>
        <v>2.5</v>
      </c>
      <c r="E763" s="178">
        <f>E761+E762</f>
        <v>3</v>
      </c>
      <c r="F763" s="39"/>
      <c r="G763" s="23" t="s">
        <v>144</v>
      </c>
      <c r="H763" s="44"/>
      <c r="I763" s="36"/>
    </row>
    <row r="764" spans="1:9" ht="15" customHeight="1" thickBot="1" x14ac:dyDescent="0.4">
      <c r="A764" s="836" t="s">
        <v>389</v>
      </c>
      <c r="B764" s="825" t="s">
        <v>390</v>
      </c>
      <c r="C764" s="177">
        <v>2</v>
      </c>
      <c r="D764" s="177">
        <v>2</v>
      </c>
      <c r="E764" s="177">
        <v>2</v>
      </c>
      <c r="F764" s="40"/>
      <c r="G764" s="38" t="s">
        <v>139</v>
      </c>
      <c r="H764" s="43">
        <v>288724610</v>
      </c>
      <c r="I764" s="36" t="s">
        <v>357</v>
      </c>
    </row>
    <row r="765" spans="1:9" ht="15" thickBot="1" x14ac:dyDescent="0.4">
      <c r="A765" s="823"/>
      <c r="B765" s="826"/>
      <c r="C765" s="177"/>
      <c r="D765" s="177"/>
      <c r="E765" s="177"/>
      <c r="F765" s="40"/>
      <c r="G765" s="38" t="s">
        <v>142</v>
      </c>
      <c r="H765" s="44"/>
      <c r="I765" s="36"/>
    </row>
    <row r="766" spans="1:9" ht="15" thickBot="1" x14ac:dyDescent="0.4">
      <c r="A766" s="824"/>
      <c r="B766" s="827"/>
      <c r="C766" s="178">
        <f>C764+C765</f>
        <v>2</v>
      </c>
      <c r="D766" s="178">
        <f t="shared" ref="D766:E766" si="153">D764+D765</f>
        <v>2</v>
      </c>
      <c r="E766" s="178">
        <f t="shared" si="153"/>
        <v>2</v>
      </c>
      <c r="F766" s="39"/>
      <c r="G766" s="23" t="s">
        <v>144</v>
      </c>
      <c r="H766" s="44"/>
      <c r="I766" s="36"/>
    </row>
    <row r="767" spans="1:9" ht="15" thickBot="1" x14ac:dyDescent="0.4">
      <c r="A767" s="47" t="s">
        <v>208</v>
      </c>
      <c r="B767" s="48" t="s">
        <v>375</v>
      </c>
      <c r="C767" s="49"/>
      <c r="D767" s="49"/>
      <c r="E767" s="49"/>
      <c r="F767" s="50" t="s">
        <v>317</v>
      </c>
      <c r="G767" s="48"/>
      <c r="H767" s="49"/>
      <c r="I767" s="49"/>
    </row>
    <row r="768" spans="1:9" ht="39.5" thickBot="1" x14ac:dyDescent="0.4">
      <c r="A768" s="51" t="s">
        <v>391</v>
      </c>
      <c r="B768" s="52" t="s">
        <v>394</v>
      </c>
      <c r="C768" s="53"/>
      <c r="D768" s="53"/>
      <c r="E768" s="53"/>
      <c r="F768" s="54" t="s">
        <v>393</v>
      </c>
      <c r="G768" s="52"/>
      <c r="H768" s="53"/>
      <c r="I768" s="53"/>
    </row>
    <row r="769" spans="1:12" ht="15" thickBot="1" x14ac:dyDescent="0.4">
      <c r="A769" s="836" t="s">
        <v>392</v>
      </c>
      <c r="B769" s="825" t="s">
        <v>397</v>
      </c>
      <c r="C769" s="177">
        <v>12</v>
      </c>
      <c r="D769" s="177">
        <v>12</v>
      </c>
      <c r="E769" s="177">
        <v>14</v>
      </c>
      <c r="F769" s="40"/>
      <c r="G769" s="38" t="s">
        <v>139</v>
      </c>
      <c r="H769" s="43">
        <v>288724610</v>
      </c>
      <c r="I769" s="36" t="s">
        <v>357</v>
      </c>
    </row>
    <row r="770" spans="1:12" ht="15" customHeight="1" thickBot="1" x14ac:dyDescent="0.4">
      <c r="A770" s="823"/>
      <c r="B770" s="826"/>
      <c r="C770" s="177"/>
      <c r="D770" s="177"/>
      <c r="E770" s="177"/>
      <c r="F770" s="40"/>
      <c r="G770" s="38" t="s">
        <v>142</v>
      </c>
      <c r="H770" s="44"/>
      <c r="I770" s="36"/>
    </row>
    <row r="771" spans="1:12" ht="15" thickBot="1" x14ac:dyDescent="0.4">
      <c r="A771" s="824"/>
      <c r="B771" s="827"/>
      <c r="C771" s="178">
        <f>C769+C770</f>
        <v>12</v>
      </c>
      <c r="D771" s="178">
        <f t="shared" ref="D771:E771" si="154">D769+D770</f>
        <v>12</v>
      </c>
      <c r="E771" s="178">
        <f t="shared" si="154"/>
        <v>14</v>
      </c>
      <c r="F771" s="39"/>
      <c r="G771" s="23" t="s">
        <v>144</v>
      </c>
      <c r="H771" s="44"/>
      <c r="I771" s="36"/>
    </row>
    <row r="772" spans="1:12" ht="15" thickBot="1" x14ac:dyDescent="0.4">
      <c r="A772" s="836" t="s">
        <v>396</v>
      </c>
      <c r="B772" s="825" t="s">
        <v>395</v>
      </c>
      <c r="C772" s="177">
        <v>5</v>
      </c>
      <c r="D772" s="177">
        <v>5</v>
      </c>
      <c r="E772" s="177">
        <v>5</v>
      </c>
      <c r="F772" s="40"/>
      <c r="G772" s="38" t="s">
        <v>139</v>
      </c>
      <c r="H772" s="43">
        <v>288724610</v>
      </c>
      <c r="I772" s="36" t="s">
        <v>357</v>
      </c>
    </row>
    <row r="773" spans="1:12" ht="15" customHeight="1" thickBot="1" x14ac:dyDescent="0.4">
      <c r="A773" s="823"/>
      <c r="B773" s="826"/>
      <c r="C773" s="177"/>
      <c r="D773" s="177"/>
      <c r="E773" s="177"/>
      <c r="F773" s="40"/>
      <c r="G773" s="38" t="s">
        <v>142</v>
      </c>
      <c r="H773" s="44"/>
      <c r="I773" s="36"/>
    </row>
    <row r="774" spans="1:12" ht="15" thickBot="1" x14ac:dyDescent="0.4">
      <c r="A774" s="824"/>
      <c r="B774" s="827"/>
      <c r="C774" s="178">
        <f>C772+C773</f>
        <v>5</v>
      </c>
      <c r="D774" s="178">
        <f t="shared" ref="D774:E774" si="155">D772+D773</f>
        <v>5</v>
      </c>
      <c r="E774" s="178">
        <f t="shared" si="155"/>
        <v>5</v>
      </c>
      <c r="F774" s="39"/>
      <c r="G774" s="23" t="s">
        <v>144</v>
      </c>
      <c r="H774" s="44"/>
      <c r="I774" s="36"/>
    </row>
    <row r="775" spans="1:12" ht="15" thickBot="1" x14ac:dyDescent="0.4">
      <c r="A775" s="47" t="s">
        <v>208</v>
      </c>
      <c r="B775" s="48" t="s">
        <v>375</v>
      </c>
      <c r="C775" s="49"/>
      <c r="D775" s="49"/>
      <c r="E775" s="49"/>
      <c r="F775" s="50" t="s">
        <v>317</v>
      </c>
      <c r="G775" s="48"/>
      <c r="H775" s="49"/>
      <c r="I775" s="49"/>
    </row>
    <row r="776" spans="1:12" ht="33" customHeight="1" thickBot="1" x14ac:dyDescent="0.4">
      <c r="A776" s="51" t="s">
        <v>398</v>
      </c>
      <c r="B776" s="52" t="s">
        <v>403</v>
      </c>
      <c r="C776" s="53"/>
      <c r="D776" s="53"/>
      <c r="E776" s="53"/>
      <c r="F776" s="54" t="s">
        <v>400</v>
      </c>
      <c r="G776" s="52"/>
      <c r="H776" s="53"/>
      <c r="I776" s="53"/>
    </row>
    <row r="777" spans="1:12" ht="15" thickBot="1" x14ac:dyDescent="0.4">
      <c r="A777" s="836" t="s">
        <v>399</v>
      </c>
      <c r="B777" s="825" t="s">
        <v>401</v>
      </c>
      <c r="C777" s="38"/>
      <c r="D777" s="177">
        <v>20</v>
      </c>
      <c r="E777" s="177">
        <v>20</v>
      </c>
      <c r="F777" s="40"/>
      <c r="G777" s="38" t="s">
        <v>139</v>
      </c>
      <c r="H777" s="43">
        <v>288724610</v>
      </c>
      <c r="I777" s="36" t="s">
        <v>357</v>
      </c>
      <c r="J777" s="434">
        <f>C723+C728+C733+C739+C747+C750+C753+C756+C761+C769+C777+C764+C772</f>
        <v>1277</v>
      </c>
      <c r="K777" s="304">
        <f>D723+D728+D733+D739+D747+D750+D753+D756+D761+D769+D777+D764+D772+D744</f>
        <v>3718.5</v>
      </c>
      <c r="L777" s="304">
        <f>E723+E728+E733+E739+E747+E750+E753+E756+E761+E769+E777+E764+E772+E744</f>
        <v>3976</v>
      </c>
    </row>
    <row r="778" spans="1:12" ht="15" thickBot="1" x14ac:dyDescent="0.4">
      <c r="A778" s="823"/>
      <c r="B778" s="826"/>
      <c r="C778" s="38"/>
      <c r="D778" s="177"/>
      <c r="E778" s="177"/>
      <c r="F778" s="40"/>
      <c r="G778" s="38" t="s">
        <v>142</v>
      </c>
      <c r="H778" s="44"/>
      <c r="I778" s="36"/>
      <c r="J778" s="304">
        <f>C724+C729+C734+C740+C748+C751+C754+C757+C762+C770+C778+C765+C773</f>
        <v>2300</v>
      </c>
      <c r="K778" s="304">
        <f t="shared" ref="K778:L778" si="156">D724+D729+D734+D740+D748+D751+D754+D757+D762+D770+D778+D765+D773</f>
        <v>0</v>
      </c>
      <c r="L778" s="304">
        <f t="shared" si="156"/>
        <v>0</v>
      </c>
    </row>
    <row r="779" spans="1:12" ht="15" thickBot="1" x14ac:dyDescent="0.4">
      <c r="A779" s="824"/>
      <c r="B779" s="827"/>
      <c r="C779" s="178">
        <f>C777+C778</f>
        <v>0</v>
      </c>
      <c r="D779" s="178">
        <f t="shared" ref="D779:E779" si="157">D777+D778</f>
        <v>20</v>
      </c>
      <c r="E779" s="178">
        <f t="shared" si="157"/>
        <v>20</v>
      </c>
      <c r="F779" s="39"/>
      <c r="G779" s="23" t="s">
        <v>144</v>
      </c>
      <c r="H779" s="44"/>
      <c r="I779" s="36"/>
      <c r="J779" s="340">
        <f>SUM(J777:J778)</f>
        <v>3577</v>
      </c>
      <c r="K779" s="340">
        <f t="shared" ref="K779:L779" si="158">SUM(K777:K778)</f>
        <v>3718.5</v>
      </c>
      <c r="L779" s="340">
        <f t="shared" si="158"/>
        <v>3976</v>
      </c>
    </row>
    <row r="780" spans="1:12" ht="15" thickBot="1" x14ac:dyDescent="0.4">
      <c r="A780" s="37"/>
      <c r="B780" s="41" t="s">
        <v>225</v>
      </c>
      <c r="C780" s="17"/>
      <c r="D780" s="17"/>
      <c r="E780" s="17"/>
      <c r="F780" s="17"/>
      <c r="G780" s="23"/>
      <c r="H780" s="43"/>
      <c r="I780" s="43"/>
    </row>
    <row r="781" spans="1:12" ht="15" thickBot="1" x14ac:dyDescent="0.4">
      <c r="A781" s="60"/>
      <c r="B781" s="61" t="s">
        <v>577</v>
      </c>
      <c r="C781" s="179">
        <f>C725+C730+C735+C741+C744+C758+C766+C771+C774+C779+C752+C763</f>
        <v>3577</v>
      </c>
      <c r="D781" s="179">
        <f>D725+D730+D735+D741+D744+D749+D752+D755+D758+D763+D766+D771+D774+D779</f>
        <v>3718.5</v>
      </c>
      <c r="E781" s="179">
        <f>E725+E730+E735+E741+E744+E749+E752+E755+E758+E763+E766+E771+E774+E779</f>
        <v>3976</v>
      </c>
      <c r="F781" s="62"/>
      <c r="G781" s="63"/>
      <c r="H781" s="64"/>
      <c r="I781" s="65"/>
    </row>
    <row r="782" spans="1:12" ht="15" customHeight="1" x14ac:dyDescent="0.35"/>
    <row r="784" spans="1:12" ht="15" thickBot="1" x14ac:dyDescent="0.4">
      <c r="A784" s="66" t="s">
        <v>1626</v>
      </c>
      <c r="B784" s="66"/>
      <c r="C784" s="66"/>
      <c r="D784" s="66"/>
      <c r="E784" s="67"/>
      <c r="F784" s="68"/>
      <c r="G784" s="68"/>
      <c r="H784" s="68"/>
    </row>
    <row r="785" spans="1:9" ht="58" thickBot="1" x14ac:dyDescent="0.4">
      <c r="A785" s="69" t="s">
        <v>16</v>
      </c>
      <c r="B785" s="70" t="s">
        <v>1492</v>
      </c>
      <c r="C785" s="70" t="s">
        <v>131</v>
      </c>
      <c r="D785" s="70" t="s">
        <v>132</v>
      </c>
      <c r="E785" s="70" t="s">
        <v>1450</v>
      </c>
      <c r="F785" s="70" t="s">
        <v>17</v>
      </c>
      <c r="G785" s="70" t="s">
        <v>138</v>
      </c>
      <c r="H785" s="70" t="s">
        <v>133</v>
      </c>
      <c r="I785" s="70" t="s">
        <v>155</v>
      </c>
    </row>
    <row r="786" spans="1:9" ht="15" thickBot="1" x14ac:dyDescent="0.4">
      <c r="A786" s="71">
        <v>1</v>
      </c>
      <c r="B786" s="72">
        <v>2</v>
      </c>
      <c r="C786" s="72">
        <v>3</v>
      </c>
      <c r="D786" s="72">
        <v>4</v>
      </c>
      <c r="E786" s="72">
        <v>5</v>
      </c>
      <c r="F786" s="72">
        <v>6</v>
      </c>
      <c r="G786" s="72">
        <v>7</v>
      </c>
      <c r="H786" s="72">
        <v>8</v>
      </c>
      <c r="I786" s="72">
        <v>9</v>
      </c>
    </row>
    <row r="787" spans="1:9" ht="26.5" thickBot="1" x14ac:dyDescent="0.4">
      <c r="A787" s="47" t="s">
        <v>136</v>
      </c>
      <c r="B787" s="48" t="s">
        <v>215</v>
      </c>
      <c r="C787" s="49"/>
      <c r="D787" s="49"/>
      <c r="E787" s="49"/>
      <c r="F787" s="50" t="s">
        <v>327</v>
      </c>
      <c r="G787" s="48"/>
      <c r="H787" s="49"/>
      <c r="I787" s="49"/>
    </row>
    <row r="788" spans="1:9" ht="15" customHeight="1" thickBot="1" x14ac:dyDescent="0.4">
      <c r="A788" s="51" t="s">
        <v>135</v>
      </c>
      <c r="B788" s="52" t="s">
        <v>406</v>
      </c>
      <c r="C788" s="53"/>
      <c r="D788" s="53"/>
      <c r="E788" s="53"/>
      <c r="F788" s="54" t="s">
        <v>405</v>
      </c>
      <c r="G788" s="52"/>
      <c r="H788" s="53"/>
      <c r="I788" s="53"/>
    </row>
    <row r="789" spans="1:9" ht="15" thickBot="1" x14ac:dyDescent="0.4">
      <c r="A789" s="836" t="s">
        <v>201</v>
      </c>
      <c r="B789" s="825" t="s">
        <v>407</v>
      </c>
      <c r="C789" s="177">
        <v>5</v>
      </c>
      <c r="D789" s="177">
        <v>5</v>
      </c>
      <c r="E789" s="177">
        <v>5</v>
      </c>
      <c r="F789" s="40"/>
      <c r="G789" s="38" t="s">
        <v>404</v>
      </c>
      <c r="H789" s="43">
        <v>288724610</v>
      </c>
      <c r="I789" s="36" t="s">
        <v>354</v>
      </c>
    </row>
    <row r="790" spans="1:9" ht="15" thickBot="1" x14ac:dyDescent="0.4">
      <c r="A790" s="823"/>
      <c r="B790" s="826"/>
      <c r="C790" s="177"/>
      <c r="D790" s="177"/>
      <c r="E790" s="177"/>
      <c r="F790" s="40"/>
      <c r="G790" s="38" t="s">
        <v>142</v>
      </c>
      <c r="H790" s="44"/>
      <c r="I790" s="36"/>
    </row>
    <row r="791" spans="1:9" ht="15" thickBot="1" x14ac:dyDescent="0.4">
      <c r="A791" s="824"/>
      <c r="B791" s="827"/>
      <c r="C791" s="178">
        <f>C789+C790</f>
        <v>5</v>
      </c>
      <c r="D791" s="178">
        <f t="shared" ref="D791:E791" si="159">D789+D790</f>
        <v>5</v>
      </c>
      <c r="E791" s="178">
        <f t="shared" si="159"/>
        <v>5</v>
      </c>
      <c r="F791" s="39"/>
      <c r="G791" s="23" t="s">
        <v>144</v>
      </c>
      <c r="H791" s="44"/>
      <c r="I791" s="36"/>
    </row>
    <row r="792" spans="1:9" ht="15" thickBot="1" x14ac:dyDescent="0.4">
      <c r="A792" s="836" t="s">
        <v>145</v>
      </c>
      <c r="B792" s="825" t="s">
        <v>408</v>
      </c>
      <c r="C792" s="303">
        <v>5</v>
      </c>
      <c r="D792" s="303">
        <v>5</v>
      </c>
      <c r="E792" s="303">
        <v>5</v>
      </c>
      <c r="F792" s="78"/>
      <c r="G792" s="28" t="s">
        <v>404</v>
      </c>
      <c r="H792" s="84">
        <v>288724610</v>
      </c>
      <c r="I792" s="79" t="s">
        <v>354</v>
      </c>
    </row>
    <row r="793" spans="1:9" ht="15" thickBot="1" x14ac:dyDescent="0.4">
      <c r="A793" s="823"/>
      <c r="B793" s="826"/>
      <c r="C793" s="239">
        <v>5</v>
      </c>
      <c r="D793" s="177"/>
      <c r="E793" s="177"/>
      <c r="F793" s="40"/>
      <c r="G793" s="230" t="s">
        <v>142</v>
      </c>
      <c r="H793" s="44"/>
      <c r="I793" s="36"/>
    </row>
    <row r="794" spans="1:9" ht="41.5" customHeight="1" thickBot="1" x14ac:dyDescent="0.4">
      <c r="A794" s="824"/>
      <c r="B794" s="827"/>
      <c r="C794" s="178">
        <f>C792+C793</f>
        <v>10</v>
      </c>
      <c r="D794" s="178">
        <f t="shared" ref="D794:E794" si="160">D792+D793</f>
        <v>5</v>
      </c>
      <c r="E794" s="178">
        <f t="shared" si="160"/>
        <v>5</v>
      </c>
      <c r="F794" s="39"/>
      <c r="G794" s="23" t="s">
        <v>144</v>
      </c>
      <c r="H794" s="44"/>
      <c r="I794" s="36"/>
    </row>
    <row r="795" spans="1:9" ht="26.5" thickBot="1" x14ac:dyDescent="0.4">
      <c r="A795" s="47" t="s">
        <v>136</v>
      </c>
      <c r="B795" s="48" t="s">
        <v>215</v>
      </c>
      <c r="C795" s="49"/>
      <c r="D795" s="49"/>
      <c r="E795" s="49"/>
      <c r="F795" s="50" t="s">
        <v>327</v>
      </c>
      <c r="G795" s="48"/>
      <c r="H795" s="49"/>
      <c r="I795" s="49"/>
    </row>
    <row r="796" spans="1:9" ht="26.5" thickBot="1" x14ac:dyDescent="0.4">
      <c r="A796" s="51" t="s">
        <v>156</v>
      </c>
      <c r="B796" s="52" t="s">
        <v>409</v>
      </c>
      <c r="C796" s="53"/>
      <c r="D796" s="53"/>
      <c r="E796" s="53"/>
      <c r="F796" s="54"/>
      <c r="G796" s="52"/>
      <c r="H796" s="53"/>
      <c r="I796" s="53"/>
    </row>
    <row r="797" spans="1:9" ht="15" customHeight="1" thickBot="1" x14ac:dyDescent="0.4">
      <c r="A797" s="836" t="s">
        <v>159</v>
      </c>
      <c r="B797" s="825" t="s">
        <v>410</v>
      </c>
      <c r="C797" s="177">
        <v>240</v>
      </c>
      <c r="D797" s="177">
        <v>250</v>
      </c>
      <c r="E797" s="177">
        <v>260</v>
      </c>
      <c r="F797" s="40"/>
      <c r="G797" s="38" t="s">
        <v>404</v>
      </c>
      <c r="H797" s="43">
        <v>288724610</v>
      </c>
      <c r="I797" s="36" t="s">
        <v>354</v>
      </c>
    </row>
    <row r="798" spans="1:9" ht="15" thickBot="1" x14ac:dyDescent="0.4">
      <c r="A798" s="823"/>
      <c r="B798" s="826"/>
      <c r="C798" s="177">
        <v>100</v>
      </c>
      <c r="D798" s="177"/>
      <c r="E798" s="177"/>
      <c r="F798" s="40"/>
      <c r="G798" s="38" t="s">
        <v>142</v>
      </c>
      <c r="H798" s="44"/>
      <c r="I798" s="36"/>
    </row>
    <row r="799" spans="1:9" ht="15" thickBot="1" x14ac:dyDescent="0.4">
      <c r="A799" s="824"/>
      <c r="B799" s="827"/>
      <c r="C799" s="178">
        <f>C797+C798</f>
        <v>340</v>
      </c>
      <c r="D799" s="178">
        <f t="shared" ref="D799:E799" si="161">D797+D798</f>
        <v>250</v>
      </c>
      <c r="E799" s="178">
        <f t="shared" si="161"/>
        <v>260</v>
      </c>
      <c r="F799" s="39"/>
      <c r="G799" s="23" t="s">
        <v>144</v>
      </c>
      <c r="H799" s="44"/>
      <c r="I799" s="36"/>
    </row>
    <row r="800" spans="1:9" ht="15" thickBot="1" x14ac:dyDescent="0.4">
      <c r="A800" s="836" t="s">
        <v>160</v>
      </c>
      <c r="B800" s="825" t="s">
        <v>411</v>
      </c>
      <c r="C800" s="177">
        <v>15</v>
      </c>
      <c r="D800" s="177">
        <v>15</v>
      </c>
      <c r="E800" s="177">
        <v>15</v>
      </c>
      <c r="F800" s="40"/>
      <c r="G800" s="38" t="s">
        <v>404</v>
      </c>
      <c r="H800" s="43">
        <v>288724610</v>
      </c>
      <c r="I800" s="36" t="s">
        <v>354</v>
      </c>
    </row>
    <row r="801" spans="1:12" ht="15" thickBot="1" x14ac:dyDescent="0.4">
      <c r="A801" s="823"/>
      <c r="B801" s="826"/>
      <c r="C801" s="177">
        <v>11.1</v>
      </c>
      <c r="D801" s="177"/>
      <c r="E801" s="177"/>
      <c r="F801" s="40"/>
      <c r="G801" s="38" t="s">
        <v>142</v>
      </c>
      <c r="H801" s="44"/>
      <c r="I801" s="36"/>
    </row>
    <row r="802" spans="1:12" ht="15" thickBot="1" x14ac:dyDescent="0.4">
      <c r="A802" s="824"/>
      <c r="B802" s="827"/>
      <c r="C802" s="178">
        <f t="shared" ref="C802:E802" si="162">C800+C801</f>
        <v>26.1</v>
      </c>
      <c r="D802" s="178">
        <f t="shared" si="162"/>
        <v>15</v>
      </c>
      <c r="E802" s="178">
        <f t="shared" si="162"/>
        <v>15</v>
      </c>
      <c r="F802" s="39"/>
      <c r="G802" s="23" t="s">
        <v>144</v>
      </c>
      <c r="H802" s="44"/>
      <c r="I802" s="36"/>
    </row>
    <row r="803" spans="1:12" ht="15" customHeight="1" thickBot="1" x14ac:dyDescent="0.4">
      <c r="A803" s="836" t="s">
        <v>161</v>
      </c>
      <c r="B803" s="825" t="s">
        <v>412</v>
      </c>
      <c r="C803" s="177">
        <v>50</v>
      </c>
      <c r="D803" s="177">
        <v>50</v>
      </c>
      <c r="E803" s="177">
        <v>50</v>
      </c>
      <c r="F803" s="40"/>
      <c r="G803" s="38" t="s">
        <v>404</v>
      </c>
      <c r="H803" s="43">
        <v>288724610</v>
      </c>
      <c r="I803" s="36" t="s">
        <v>354</v>
      </c>
    </row>
    <row r="804" spans="1:12" ht="15" thickBot="1" x14ac:dyDescent="0.4">
      <c r="A804" s="823"/>
      <c r="B804" s="826"/>
      <c r="C804" s="177">
        <v>350</v>
      </c>
      <c r="D804" s="177"/>
      <c r="E804" s="177"/>
      <c r="F804" s="40"/>
      <c r="G804" s="38" t="s">
        <v>142</v>
      </c>
      <c r="H804" s="44"/>
      <c r="I804" s="36"/>
    </row>
    <row r="805" spans="1:12" ht="15" thickBot="1" x14ac:dyDescent="0.4">
      <c r="A805" s="824"/>
      <c r="B805" s="827"/>
      <c r="C805" s="178">
        <f t="shared" ref="C805:E805" si="163">C803+C804</f>
        <v>400</v>
      </c>
      <c r="D805" s="178">
        <f t="shared" si="163"/>
        <v>50</v>
      </c>
      <c r="E805" s="178">
        <f t="shared" si="163"/>
        <v>50</v>
      </c>
      <c r="F805" s="39"/>
      <c r="G805" s="23" t="s">
        <v>144</v>
      </c>
      <c r="H805" s="44"/>
      <c r="I805" s="36"/>
    </row>
    <row r="806" spans="1:12" ht="15" customHeight="1" thickBot="1" x14ac:dyDescent="0.4">
      <c r="A806" s="836" t="s">
        <v>162</v>
      </c>
      <c r="B806" s="843" t="s">
        <v>1300</v>
      </c>
      <c r="C806" s="177">
        <v>43</v>
      </c>
      <c r="D806" s="177">
        <v>70</v>
      </c>
      <c r="E806" s="177">
        <v>70</v>
      </c>
      <c r="F806" s="40"/>
      <c r="G806" s="38" t="s">
        <v>404</v>
      </c>
      <c r="H806" s="43">
        <v>288724610</v>
      </c>
      <c r="I806" s="36" t="s">
        <v>354</v>
      </c>
    </row>
    <row r="807" spans="1:12" ht="15" thickBot="1" x14ac:dyDescent="0.4">
      <c r="A807" s="823"/>
      <c r="B807" s="844"/>
      <c r="C807" s="239"/>
      <c r="D807" s="177"/>
      <c r="E807" s="177"/>
      <c r="F807" s="40"/>
      <c r="G807" s="38" t="s">
        <v>139</v>
      </c>
      <c r="H807" s="44"/>
      <c r="I807" s="36"/>
    </row>
    <row r="808" spans="1:12" ht="16.899999999999999" customHeight="1" thickBot="1" x14ac:dyDescent="0.4">
      <c r="A808" s="823"/>
      <c r="B808" s="844"/>
      <c r="C808" s="239">
        <v>15</v>
      </c>
      <c r="D808" s="239"/>
      <c r="E808" s="239"/>
      <c r="F808" s="73"/>
      <c r="G808" s="230" t="s">
        <v>142</v>
      </c>
      <c r="H808" s="44"/>
      <c r="I808" s="36"/>
    </row>
    <row r="809" spans="1:12" ht="15" customHeight="1" thickBot="1" x14ac:dyDescent="0.4">
      <c r="A809" s="824"/>
      <c r="B809" s="845"/>
      <c r="C809" s="228">
        <f>C806+C807+C808</f>
        <v>58</v>
      </c>
      <c r="D809" s="228">
        <f t="shared" ref="D809:E809" si="164">D806+D807</f>
        <v>70</v>
      </c>
      <c r="E809" s="228">
        <f t="shared" si="164"/>
        <v>70</v>
      </c>
      <c r="F809" s="232"/>
      <c r="G809" s="229" t="s">
        <v>144</v>
      </c>
      <c r="H809" s="44"/>
      <c r="I809" s="36"/>
    </row>
    <row r="810" spans="1:12" ht="15" thickBot="1" x14ac:dyDescent="0.4">
      <c r="A810" s="836" t="s">
        <v>163</v>
      </c>
      <c r="B810" s="825" t="s">
        <v>413</v>
      </c>
      <c r="C810" s="177">
        <v>10</v>
      </c>
      <c r="D810" s="177">
        <v>15</v>
      </c>
      <c r="E810" s="177">
        <v>15</v>
      </c>
      <c r="F810" s="40"/>
      <c r="G810" s="38" t="s">
        <v>404</v>
      </c>
      <c r="H810" s="43">
        <v>288724610</v>
      </c>
      <c r="I810" s="36" t="s">
        <v>354</v>
      </c>
    </row>
    <row r="811" spans="1:12" ht="15" thickBot="1" x14ac:dyDescent="0.4">
      <c r="A811" s="823"/>
      <c r="B811" s="826"/>
      <c r="C811" s="177">
        <v>9.1999999999999993</v>
      </c>
      <c r="D811" s="177"/>
      <c r="E811" s="177"/>
      <c r="F811" s="40"/>
      <c r="G811" s="38" t="s">
        <v>142</v>
      </c>
      <c r="H811" s="44"/>
      <c r="I811" s="36"/>
    </row>
    <row r="812" spans="1:12" ht="15" thickBot="1" x14ac:dyDescent="0.4">
      <c r="A812" s="824"/>
      <c r="B812" s="827"/>
      <c r="C812" s="178">
        <f t="shared" ref="C812:E812" si="165">C810+C811</f>
        <v>19.2</v>
      </c>
      <c r="D812" s="178">
        <f t="shared" si="165"/>
        <v>15</v>
      </c>
      <c r="E812" s="178">
        <f t="shared" si="165"/>
        <v>15</v>
      </c>
      <c r="F812" s="39"/>
      <c r="G812" s="23" t="s">
        <v>144</v>
      </c>
      <c r="H812" s="44"/>
      <c r="I812" s="36"/>
    </row>
    <row r="813" spans="1:12" ht="15" thickBot="1" x14ac:dyDescent="0.4">
      <c r="A813" s="836" t="s">
        <v>164</v>
      </c>
      <c r="B813" s="825" t="s">
        <v>414</v>
      </c>
      <c r="C813" s="177">
        <v>40</v>
      </c>
      <c r="D813" s="177">
        <v>10</v>
      </c>
      <c r="E813" s="177">
        <v>10</v>
      </c>
      <c r="F813" s="40"/>
      <c r="G813" s="38" t="s">
        <v>404</v>
      </c>
      <c r="H813" s="43">
        <v>288724610</v>
      </c>
      <c r="I813" s="36" t="s">
        <v>354</v>
      </c>
    </row>
    <row r="814" spans="1:12" ht="15" thickBot="1" x14ac:dyDescent="0.4">
      <c r="A814" s="823"/>
      <c r="B814" s="826"/>
      <c r="C814" s="177">
        <v>50</v>
      </c>
      <c r="D814" s="177"/>
      <c r="E814" s="177"/>
      <c r="F814" s="40"/>
      <c r="G814" s="38" t="s">
        <v>142</v>
      </c>
      <c r="H814" s="44"/>
      <c r="I814" s="36"/>
    </row>
    <row r="815" spans="1:12" ht="15" thickBot="1" x14ac:dyDescent="0.4">
      <c r="A815" s="824"/>
      <c r="B815" s="827"/>
      <c r="C815" s="178">
        <f t="shared" ref="C815:E815" si="166">C813+C814</f>
        <v>90</v>
      </c>
      <c r="D815" s="178">
        <f t="shared" si="166"/>
        <v>10</v>
      </c>
      <c r="E815" s="178">
        <f t="shared" si="166"/>
        <v>10</v>
      </c>
      <c r="F815" s="39"/>
      <c r="G815" s="23" t="s">
        <v>144</v>
      </c>
      <c r="H815" s="44"/>
      <c r="I815" s="36"/>
    </row>
    <row r="816" spans="1:12" ht="15" thickBot="1" x14ac:dyDescent="0.4">
      <c r="A816" s="836" t="s">
        <v>165</v>
      </c>
      <c r="B816" s="825" t="s">
        <v>415</v>
      </c>
      <c r="C816" s="239"/>
      <c r="D816" s="239"/>
      <c r="E816" s="239"/>
      <c r="F816" s="73"/>
      <c r="G816" s="230" t="s">
        <v>139</v>
      </c>
      <c r="H816" s="231">
        <v>288724610</v>
      </c>
      <c r="I816" s="369" t="s">
        <v>354</v>
      </c>
      <c r="J816" s="307"/>
      <c r="K816" s="307"/>
      <c r="L816" s="307"/>
    </row>
    <row r="817" spans="1:12" ht="15" customHeight="1" thickBot="1" x14ac:dyDescent="0.4">
      <c r="A817" s="823"/>
      <c r="B817" s="826"/>
      <c r="C817" s="239"/>
      <c r="D817" s="239"/>
      <c r="E817" s="239"/>
      <c r="F817" s="73"/>
      <c r="G817" s="230" t="s">
        <v>141</v>
      </c>
      <c r="H817" s="233"/>
      <c r="I817" s="369"/>
      <c r="J817" s="307"/>
      <c r="K817" s="307"/>
      <c r="L817" s="307"/>
    </row>
    <row r="818" spans="1:12" ht="15" customHeight="1" thickBot="1" x14ac:dyDescent="0.4">
      <c r="A818" s="824"/>
      <c r="B818" s="827"/>
      <c r="C818" s="228">
        <f t="shared" ref="C818:E818" si="167">C816+C817</f>
        <v>0</v>
      </c>
      <c r="D818" s="228">
        <f t="shared" si="167"/>
        <v>0</v>
      </c>
      <c r="E818" s="228">
        <f t="shared" si="167"/>
        <v>0</v>
      </c>
      <c r="F818" s="232"/>
      <c r="G818" s="229" t="s">
        <v>144</v>
      </c>
      <c r="H818" s="233"/>
      <c r="I818" s="369"/>
      <c r="J818" s="307"/>
      <c r="K818" s="307"/>
      <c r="L818" s="307"/>
    </row>
    <row r="819" spans="1:12" ht="15" thickBot="1" x14ac:dyDescent="0.4">
      <c r="A819" s="836" t="s">
        <v>166</v>
      </c>
      <c r="B819" s="825" t="s">
        <v>416</v>
      </c>
      <c r="C819" s="230"/>
      <c r="D819" s="230"/>
      <c r="E819" s="230"/>
      <c r="F819" s="73"/>
      <c r="G819" s="230" t="s">
        <v>404</v>
      </c>
      <c r="H819" s="231">
        <v>288724610</v>
      </c>
      <c r="I819" s="369" t="s">
        <v>354</v>
      </c>
      <c r="J819" s="307"/>
      <c r="K819" s="307"/>
      <c r="L819" s="307"/>
    </row>
    <row r="820" spans="1:12" ht="15" thickBot="1" x14ac:dyDescent="0.4">
      <c r="A820" s="823"/>
      <c r="B820" s="826"/>
      <c r="C820" s="230"/>
      <c r="D820" s="230"/>
      <c r="E820" s="230"/>
      <c r="F820" s="73"/>
      <c r="G820" s="230" t="s">
        <v>142</v>
      </c>
      <c r="H820" s="233"/>
      <c r="I820" s="369"/>
      <c r="J820" s="307"/>
      <c r="K820" s="307"/>
      <c r="L820" s="307"/>
    </row>
    <row r="821" spans="1:12" ht="24.65" customHeight="1" thickBot="1" x14ac:dyDescent="0.4">
      <c r="A821" s="824"/>
      <c r="B821" s="827"/>
      <c r="C821" s="229">
        <f t="shared" ref="C821:E821" si="168">C819+C820</f>
        <v>0</v>
      </c>
      <c r="D821" s="229">
        <f t="shared" si="168"/>
        <v>0</v>
      </c>
      <c r="E821" s="229">
        <f t="shared" si="168"/>
        <v>0</v>
      </c>
      <c r="F821" s="232"/>
      <c r="G821" s="229" t="s">
        <v>144</v>
      </c>
      <c r="H821" s="233"/>
      <c r="I821" s="369"/>
      <c r="J821" s="307"/>
      <c r="K821" s="307"/>
      <c r="L821" s="307"/>
    </row>
    <row r="822" spans="1:12" ht="15" thickBot="1" x14ac:dyDescent="0.4">
      <c r="A822" s="836" t="s">
        <v>167</v>
      </c>
      <c r="B822" s="825" t="s">
        <v>417</v>
      </c>
      <c r="C822" s="230"/>
      <c r="D822" s="230"/>
      <c r="E822" s="230"/>
      <c r="F822" s="73"/>
      <c r="G822" s="230" t="s">
        <v>404</v>
      </c>
      <c r="H822" s="231">
        <v>288724610</v>
      </c>
      <c r="I822" s="369" t="s">
        <v>354</v>
      </c>
      <c r="J822" s="307"/>
      <c r="K822" s="307"/>
      <c r="L822" s="307"/>
    </row>
    <row r="823" spans="1:12" ht="15" thickBot="1" x14ac:dyDescent="0.4">
      <c r="A823" s="823"/>
      <c r="B823" s="826"/>
      <c r="C823" s="230">
        <v>272.89999999999998</v>
      </c>
      <c r="D823" s="230"/>
      <c r="E823" s="230"/>
      <c r="F823" s="73"/>
      <c r="G823" s="230" t="s">
        <v>142</v>
      </c>
      <c r="H823" s="233"/>
      <c r="I823" s="369"/>
      <c r="J823" s="307"/>
      <c r="K823" s="307"/>
      <c r="L823" s="307"/>
    </row>
    <row r="824" spans="1:12" ht="15" thickBot="1" x14ac:dyDescent="0.4">
      <c r="A824" s="824"/>
      <c r="B824" s="827"/>
      <c r="C824" s="229">
        <f t="shared" ref="C824:E824" si="169">C822+C823</f>
        <v>272.89999999999998</v>
      </c>
      <c r="D824" s="229">
        <f t="shared" si="169"/>
        <v>0</v>
      </c>
      <c r="E824" s="229">
        <f t="shared" si="169"/>
        <v>0</v>
      </c>
      <c r="F824" s="232"/>
      <c r="G824" s="229" t="s">
        <v>144</v>
      </c>
      <c r="H824" s="233"/>
      <c r="I824" s="369"/>
      <c r="J824" s="434">
        <f>C817*1</f>
        <v>0</v>
      </c>
      <c r="K824" s="434">
        <f t="shared" ref="K824:L824" si="170">D817*1</f>
        <v>0</v>
      </c>
      <c r="L824" s="434">
        <f t="shared" si="170"/>
        <v>0</v>
      </c>
    </row>
    <row r="825" spans="1:12" ht="15" thickBot="1" x14ac:dyDescent="0.4">
      <c r="A825" s="835" t="s">
        <v>168</v>
      </c>
      <c r="B825" s="830" t="s">
        <v>418</v>
      </c>
      <c r="C825" s="230">
        <v>2820.1</v>
      </c>
      <c r="D825" s="239">
        <v>3444.4</v>
      </c>
      <c r="E825" s="239">
        <v>3644.9</v>
      </c>
      <c r="F825" s="73"/>
      <c r="G825" s="230" t="s">
        <v>139</v>
      </c>
      <c r="H825" s="231">
        <v>288724610</v>
      </c>
      <c r="I825" s="369" t="s">
        <v>1393</v>
      </c>
      <c r="J825" s="434">
        <f>C807+C825+C816</f>
        <v>2820.1</v>
      </c>
      <c r="K825" s="434">
        <f t="shared" ref="K825:L825" si="171">D807+D825+D816</f>
        <v>3444.4</v>
      </c>
      <c r="L825" s="434">
        <f t="shared" si="171"/>
        <v>3644.9</v>
      </c>
    </row>
    <row r="826" spans="1:12" ht="15" thickBot="1" x14ac:dyDescent="0.4">
      <c r="A826" s="828"/>
      <c r="B826" s="831"/>
      <c r="C826" s="230">
        <v>28.7</v>
      </c>
      <c r="D826" s="239"/>
      <c r="E826" s="239"/>
      <c r="F826" s="73"/>
      <c r="G826" s="230" t="s">
        <v>142</v>
      </c>
      <c r="H826" s="233"/>
      <c r="I826" s="369"/>
      <c r="J826" s="434">
        <f>C790+C793+C798+C801+C804+C811+C814+C820+C823+C826+C808</f>
        <v>841.9</v>
      </c>
      <c r="K826" s="434">
        <f t="shared" ref="K826:L826" si="172">D790+D793+D798+D801+D804+D811+D814+D820+D823+D826+D808</f>
        <v>0</v>
      </c>
      <c r="L826" s="434">
        <f t="shared" si="172"/>
        <v>0</v>
      </c>
    </row>
    <row r="827" spans="1:12" ht="15" thickBot="1" x14ac:dyDescent="0.4">
      <c r="A827" s="828"/>
      <c r="B827" s="831"/>
      <c r="C827" s="239">
        <v>270</v>
      </c>
      <c r="D827" s="239">
        <v>288</v>
      </c>
      <c r="E827" s="239">
        <v>306</v>
      </c>
      <c r="F827" s="73"/>
      <c r="G827" s="230" t="s">
        <v>404</v>
      </c>
      <c r="H827" s="233"/>
      <c r="I827" s="369"/>
      <c r="J827" s="434">
        <f>C789+C792+C797+C800+C803+C806+C810+C813+C819+C822+C827</f>
        <v>678</v>
      </c>
      <c r="K827" s="434">
        <f t="shared" ref="K827:L827" si="173">D789+D792+D797+D800+D803+D806+D810+D813+D819+D822+D827</f>
        <v>708</v>
      </c>
      <c r="L827" s="434">
        <f t="shared" si="173"/>
        <v>736</v>
      </c>
    </row>
    <row r="828" spans="1:12" ht="15" thickBot="1" x14ac:dyDescent="0.4">
      <c r="A828" s="829"/>
      <c r="B828" s="832"/>
      <c r="C828" s="178">
        <f>C825+C826+C827</f>
        <v>3118.7999999999997</v>
      </c>
      <c r="D828" s="178">
        <f t="shared" ref="D828:E828" si="174">D825+D826+D827</f>
        <v>3732.4</v>
      </c>
      <c r="E828" s="178">
        <f t="shared" si="174"/>
        <v>3950.9</v>
      </c>
      <c r="F828" s="39"/>
      <c r="G828" s="23" t="s">
        <v>144</v>
      </c>
      <c r="H828" s="44"/>
      <c r="I828" s="36"/>
      <c r="J828" s="340">
        <f>SUM(J824:J827)</f>
        <v>4340</v>
      </c>
      <c r="K828" s="340">
        <f t="shared" ref="K828:L828" si="175">SUM(K824:K827)</f>
        <v>4152.3999999999996</v>
      </c>
      <c r="L828" s="340">
        <f t="shared" si="175"/>
        <v>4380.8999999999996</v>
      </c>
    </row>
    <row r="829" spans="1:12" ht="15" customHeight="1" thickBot="1" x14ac:dyDescent="0.4">
      <c r="A829" s="37"/>
      <c r="B829" s="41" t="s">
        <v>207</v>
      </c>
      <c r="C829" s="17"/>
      <c r="D829" s="17"/>
      <c r="E829" s="17"/>
      <c r="F829" s="17"/>
      <c r="G829" s="23"/>
      <c r="H829" s="43"/>
      <c r="I829" s="43"/>
    </row>
    <row r="830" spans="1:12" ht="15" thickBot="1" x14ac:dyDescent="0.4">
      <c r="A830" s="60"/>
      <c r="B830" s="61" t="s">
        <v>576</v>
      </c>
      <c r="C830" s="179">
        <f>C791+C794+C799+C802+C805+C809+C812+C815+C818+C821+C824+C828</f>
        <v>4340</v>
      </c>
      <c r="D830" s="179">
        <f>D791+D794+D799+D802+D805+D809+D812+D815+D818+D821+D824+D828</f>
        <v>4152.3999999999996</v>
      </c>
      <c r="E830" s="179">
        <f>E791+E794+E799+E802+E805+E809+E812+E815+E818+E821+E824+E828</f>
        <v>4380.8999999999996</v>
      </c>
      <c r="F830" s="62"/>
      <c r="G830" s="63"/>
      <c r="H830" s="64"/>
      <c r="I830" s="65"/>
    </row>
    <row r="832" spans="1:12" ht="15" thickBot="1" x14ac:dyDescent="0.4">
      <c r="A832" s="66" t="s">
        <v>1627</v>
      </c>
      <c r="B832" s="66"/>
      <c r="C832" s="66"/>
      <c r="D832" s="66"/>
      <c r="E832" s="67"/>
      <c r="F832" s="68"/>
      <c r="G832" s="68"/>
      <c r="H832" s="68"/>
    </row>
    <row r="833" spans="1:11" ht="58.15" customHeight="1" thickBot="1" x14ac:dyDescent="0.4">
      <c r="A833" s="69" t="s">
        <v>16</v>
      </c>
      <c r="B833" s="70" t="s">
        <v>1492</v>
      </c>
      <c r="C833" s="70" t="s">
        <v>131</v>
      </c>
      <c r="D833" s="70" t="s">
        <v>132</v>
      </c>
      <c r="E833" s="70" t="s">
        <v>1450</v>
      </c>
      <c r="F833" s="70" t="s">
        <v>17</v>
      </c>
      <c r="G833" s="70" t="s">
        <v>138</v>
      </c>
      <c r="H833" s="70" t="s">
        <v>133</v>
      </c>
      <c r="I833" s="70" t="s">
        <v>155</v>
      </c>
    </row>
    <row r="834" spans="1:11" ht="15" thickBot="1" x14ac:dyDescent="0.4">
      <c r="A834" s="71">
        <v>1</v>
      </c>
      <c r="B834" s="72">
        <v>2</v>
      </c>
      <c r="C834" s="72">
        <v>3</v>
      </c>
      <c r="D834" s="72">
        <v>4</v>
      </c>
      <c r="E834" s="72">
        <v>5</v>
      </c>
      <c r="F834" s="72">
        <v>6</v>
      </c>
      <c r="G834" s="72">
        <v>7</v>
      </c>
      <c r="H834" s="72">
        <v>8</v>
      </c>
      <c r="I834" s="72">
        <v>9</v>
      </c>
    </row>
    <row r="835" spans="1:11" ht="26.5" thickBot="1" x14ac:dyDescent="0.4">
      <c r="A835" s="47" t="s">
        <v>136</v>
      </c>
      <c r="B835" s="48" t="s">
        <v>420</v>
      </c>
      <c r="C835" s="49"/>
      <c r="D835" s="49"/>
      <c r="E835" s="49"/>
      <c r="F835" s="50" t="s">
        <v>419</v>
      </c>
      <c r="G835" s="48"/>
      <c r="H835" s="49"/>
      <c r="I835" s="49"/>
    </row>
    <row r="836" spans="1:11" ht="15" thickBot="1" x14ac:dyDescent="0.4">
      <c r="A836" s="51" t="s">
        <v>135</v>
      </c>
      <c r="B836" s="52" t="s">
        <v>422</v>
      </c>
      <c r="C836" s="53"/>
      <c r="D836" s="53"/>
      <c r="E836" s="53"/>
      <c r="F836" s="54" t="s">
        <v>421</v>
      </c>
      <c r="G836" s="52"/>
      <c r="H836" s="53"/>
      <c r="I836" s="53"/>
    </row>
    <row r="837" spans="1:11" ht="15" customHeight="1" thickBot="1" x14ac:dyDescent="0.4">
      <c r="A837" s="836" t="s">
        <v>201</v>
      </c>
      <c r="B837" s="830" t="s">
        <v>424</v>
      </c>
      <c r="C837" s="239">
        <v>90</v>
      </c>
      <c r="D837" s="239">
        <v>94.5</v>
      </c>
      <c r="E837" s="239">
        <v>99.2</v>
      </c>
      <c r="F837" s="73"/>
      <c r="G837" s="230" t="s">
        <v>139</v>
      </c>
      <c r="H837" s="231">
        <v>288724610</v>
      </c>
      <c r="I837" s="369" t="s">
        <v>423</v>
      </c>
    </row>
    <row r="838" spans="1:11" ht="15" thickBot="1" x14ac:dyDescent="0.4">
      <c r="A838" s="823"/>
      <c r="B838" s="831"/>
      <c r="C838" s="239"/>
      <c r="D838" s="239"/>
      <c r="E838" s="239"/>
      <c r="F838" s="73"/>
      <c r="G838" s="230" t="s">
        <v>142</v>
      </c>
      <c r="H838" s="233"/>
      <c r="I838" s="369"/>
    </row>
    <row r="839" spans="1:11" ht="54" customHeight="1" thickBot="1" x14ac:dyDescent="0.4">
      <c r="A839" s="824"/>
      <c r="B839" s="832"/>
      <c r="C839" s="228">
        <f>C837+C838</f>
        <v>90</v>
      </c>
      <c r="D839" s="228">
        <f t="shared" ref="D839:E839" si="176">D837+D838</f>
        <v>94.5</v>
      </c>
      <c r="E839" s="228">
        <f t="shared" si="176"/>
        <v>99.2</v>
      </c>
      <c r="F839" s="232"/>
      <c r="G839" s="229" t="s">
        <v>144</v>
      </c>
      <c r="H839" s="233"/>
      <c r="I839" s="369"/>
    </row>
    <row r="840" spans="1:11" ht="15" thickBot="1" x14ac:dyDescent="0.4">
      <c r="A840" s="836" t="s">
        <v>145</v>
      </c>
      <c r="B840" s="830" t="s">
        <v>425</v>
      </c>
      <c r="C840" s="239">
        <v>90</v>
      </c>
      <c r="D840" s="239">
        <v>94.5</v>
      </c>
      <c r="E840" s="239">
        <v>99.2</v>
      </c>
      <c r="F840" s="73"/>
      <c r="G840" s="230" t="s">
        <v>139</v>
      </c>
      <c r="H840" s="231"/>
      <c r="I840" s="369" t="s">
        <v>423</v>
      </c>
    </row>
    <row r="841" spans="1:11" ht="15" thickBot="1" x14ac:dyDescent="0.4">
      <c r="A841" s="823"/>
      <c r="B841" s="831"/>
      <c r="C841" s="239"/>
      <c r="D841" s="239"/>
      <c r="E841" s="239"/>
      <c r="F841" s="73"/>
      <c r="G841" s="230" t="s">
        <v>142</v>
      </c>
      <c r="H841" s="233"/>
      <c r="I841" s="369"/>
    </row>
    <row r="842" spans="1:11" ht="71.5" customHeight="1" thickBot="1" x14ac:dyDescent="0.4">
      <c r="A842" s="824"/>
      <c r="B842" s="832"/>
      <c r="C842" s="228">
        <f>C840+C841</f>
        <v>90</v>
      </c>
      <c r="D842" s="228">
        <f t="shared" ref="D842:E842" si="177">D840+D841</f>
        <v>94.5</v>
      </c>
      <c r="E842" s="228">
        <f t="shared" si="177"/>
        <v>99.2</v>
      </c>
      <c r="F842" s="232"/>
      <c r="G842" s="229" t="s">
        <v>144</v>
      </c>
      <c r="H842" s="233"/>
      <c r="I842" s="369"/>
    </row>
    <row r="843" spans="1:11" ht="15" thickBot="1" x14ac:dyDescent="0.4">
      <c r="A843" s="37"/>
      <c r="B843" s="241" t="s">
        <v>207</v>
      </c>
      <c r="C843" s="258"/>
      <c r="D843" s="258"/>
      <c r="E843" s="258"/>
      <c r="F843" s="242"/>
      <c r="G843" s="229"/>
      <c r="H843" s="231"/>
      <c r="I843" s="231"/>
    </row>
    <row r="844" spans="1:11" ht="31.15" customHeight="1" thickBot="1" x14ac:dyDescent="0.4">
      <c r="A844" s="47" t="s">
        <v>208</v>
      </c>
      <c r="B844" s="221" t="s">
        <v>420</v>
      </c>
      <c r="C844" s="222"/>
      <c r="D844" s="222"/>
      <c r="E844" s="222"/>
      <c r="F844" s="223" t="s">
        <v>426</v>
      </c>
      <c r="G844" s="221"/>
      <c r="H844" s="222"/>
      <c r="I844" s="222"/>
    </row>
    <row r="845" spans="1:11" ht="33" customHeight="1" thickBot="1" x14ac:dyDescent="0.4">
      <c r="A845" s="51" t="s">
        <v>209</v>
      </c>
      <c r="B845" s="52" t="s">
        <v>427</v>
      </c>
      <c r="C845" s="53"/>
      <c r="D845" s="53"/>
      <c r="E845" s="53"/>
      <c r="F845" s="54" t="s">
        <v>428</v>
      </c>
      <c r="G845" s="52"/>
      <c r="H845" s="53"/>
      <c r="I845" s="53"/>
    </row>
    <row r="846" spans="1:11" ht="15" thickBot="1" x14ac:dyDescent="0.4">
      <c r="A846" s="836" t="s">
        <v>212</v>
      </c>
      <c r="B846" s="830" t="s">
        <v>1327</v>
      </c>
      <c r="C846" s="239">
        <v>35</v>
      </c>
      <c r="D846" s="239">
        <v>36.799999999999997</v>
      </c>
      <c r="E846" s="239">
        <v>38.6</v>
      </c>
      <c r="F846" s="73"/>
      <c r="G846" s="230" t="s">
        <v>139</v>
      </c>
      <c r="H846" s="231">
        <v>288724610</v>
      </c>
      <c r="I846" s="369" t="s">
        <v>423</v>
      </c>
      <c r="J846" s="307"/>
      <c r="K846" s="307"/>
    </row>
    <row r="847" spans="1:11" ht="15" thickBot="1" x14ac:dyDescent="0.4">
      <c r="A847" s="823"/>
      <c r="B847" s="831"/>
      <c r="C847" s="239"/>
      <c r="D847" s="239"/>
      <c r="E847" s="239"/>
      <c r="F847" s="73"/>
      <c r="G847" s="230" t="s">
        <v>142</v>
      </c>
      <c r="H847" s="233"/>
      <c r="I847" s="369"/>
      <c r="J847" s="307"/>
      <c r="K847" s="307"/>
    </row>
    <row r="848" spans="1:11" ht="15" thickBot="1" x14ac:dyDescent="0.4">
      <c r="A848" s="824"/>
      <c r="B848" s="832"/>
      <c r="C848" s="228">
        <f>C846+C847</f>
        <v>35</v>
      </c>
      <c r="D848" s="228">
        <f t="shared" ref="D848:E848" si="178">D846+D847</f>
        <v>36.799999999999997</v>
      </c>
      <c r="E848" s="228">
        <f t="shared" si="178"/>
        <v>38.6</v>
      </c>
      <c r="F848" s="232"/>
      <c r="G848" s="229" t="s">
        <v>144</v>
      </c>
      <c r="H848" s="233"/>
      <c r="I848" s="369"/>
      <c r="J848" s="307"/>
      <c r="K848" s="307"/>
    </row>
    <row r="849" spans="1:12" ht="15" customHeight="1" thickBot="1" x14ac:dyDescent="0.4">
      <c r="A849" s="836" t="s">
        <v>222</v>
      </c>
      <c r="B849" s="830" t="s">
        <v>1328</v>
      </c>
      <c r="C849" s="239">
        <v>59</v>
      </c>
      <c r="D849" s="239">
        <v>62</v>
      </c>
      <c r="E849" s="239">
        <v>65</v>
      </c>
      <c r="F849" s="73"/>
      <c r="G849" s="230" t="s">
        <v>139</v>
      </c>
      <c r="H849" s="231">
        <v>288724610</v>
      </c>
      <c r="I849" s="369" t="s">
        <v>423</v>
      </c>
      <c r="J849" s="307"/>
      <c r="K849" s="307"/>
    </row>
    <row r="850" spans="1:12" ht="15" thickBot="1" x14ac:dyDescent="0.4">
      <c r="A850" s="823"/>
      <c r="B850" s="831"/>
      <c r="C850" s="239"/>
      <c r="D850" s="239"/>
      <c r="E850" s="239"/>
      <c r="F850" s="73"/>
      <c r="G850" s="230" t="s">
        <v>142</v>
      </c>
      <c r="H850" s="233"/>
      <c r="I850" s="369"/>
      <c r="J850" s="307"/>
      <c r="K850" s="307"/>
    </row>
    <row r="851" spans="1:12" ht="15" thickBot="1" x14ac:dyDescent="0.4">
      <c r="A851" s="824"/>
      <c r="B851" s="832"/>
      <c r="C851" s="228">
        <f>C849+C850</f>
        <v>59</v>
      </c>
      <c r="D851" s="228">
        <f t="shared" ref="D851:E851" si="179">D849+D850</f>
        <v>62</v>
      </c>
      <c r="E851" s="228">
        <f t="shared" si="179"/>
        <v>65</v>
      </c>
      <c r="F851" s="232"/>
      <c r="G851" s="229" t="s">
        <v>144</v>
      </c>
      <c r="H851" s="233"/>
      <c r="I851" s="369"/>
      <c r="J851" s="307"/>
      <c r="K851" s="307"/>
    </row>
    <row r="852" spans="1:12" ht="15" thickBot="1" x14ac:dyDescent="0.4">
      <c r="A852" s="836" t="s">
        <v>341</v>
      </c>
      <c r="B852" s="830" t="s">
        <v>1329</v>
      </c>
      <c r="C852" s="239">
        <v>17</v>
      </c>
      <c r="D852" s="239">
        <v>17.899999999999999</v>
      </c>
      <c r="E852" s="239">
        <v>18.7</v>
      </c>
      <c r="F852" s="73"/>
      <c r="G852" s="230" t="s">
        <v>139</v>
      </c>
      <c r="H852" s="231">
        <v>288724610</v>
      </c>
      <c r="I852" s="369" t="s">
        <v>423</v>
      </c>
      <c r="J852" s="307"/>
      <c r="K852" s="307"/>
    </row>
    <row r="853" spans="1:12" ht="15" thickBot="1" x14ac:dyDescent="0.4">
      <c r="A853" s="823"/>
      <c r="B853" s="831"/>
      <c r="C853" s="239"/>
      <c r="D853" s="239"/>
      <c r="E853" s="239"/>
      <c r="F853" s="73"/>
      <c r="G853" s="230" t="s">
        <v>142</v>
      </c>
      <c r="H853" s="233"/>
      <c r="I853" s="369"/>
      <c r="J853" s="307"/>
      <c r="K853" s="307"/>
    </row>
    <row r="854" spans="1:12" ht="15" thickBot="1" x14ac:dyDescent="0.4">
      <c r="A854" s="824"/>
      <c r="B854" s="832"/>
      <c r="C854" s="228">
        <f>C852+C853</f>
        <v>17</v>
      </c>
      <c r="D854" s="228">
        <f t="shared" ref="D854:E854" si="180">D852+D853</f>
        <v>17.899999999999999</v>
      </c>
      <c r="E854" s="228">
        <f t="shared" si="180"/>
        <v>18.7</v>
      </c>
      <c r="F854" s="232"/>
      <c r="G854" s="229" t="s">
        <v>144</v>
      </c>
      <c r="H854" s="233"/>
      <c r="I854" s="369"/>
      <c r="J854" s="307"/>
      <c r="K854" s="307"/>
    </row>
    <row r="855" spans="1:12" ht="30" customHeight="1" thickBot="1" x14ac:dyDescent="0.4">
      <c r="A855" s="47" t="s">
        <v>208</v>
      </c>
      <c r="B855" s="221" t="s">
        <v>420</v>
      </c>
      <c r="C855" s="222"/>
      <c r="D855" s="222"/>
      <c r="E855" s="222"/>
      <c r="F855" s="223" t="s">
        <v>426</v>
      </c>
      <c r="G855" s="221"/>
      <c r="H855" s="222"/>
      <c r="I855" s="222"/>
      <c r="J855" s="307"/>
      <c r="K855" s="307"/>
    </row>
    <row r="856" spans="1:12" ht="16.899999999999999" customHeight="1" thickBot="1" x14ac:dyDescent="0.4">
      <c r="A856" s="51" t="s">
        <v>345</v>
      </c>
      <c r="B856" s="225" t="s">
        <v>431</v>
      </c>
      <c r="C856" s="226"/>
      <c r="D856" s="226"/>
      <c r="E856" s="226"/>
      <c r="F856" s="227" t="s">
        <v>430</v>
      </c>
      <c r="G856" s="225"/>
      <c r="H856" s="226"/>
      <c r="I856" s="226"/>
      <c r="J856" s="307"/>
      <c r="K856" s="307"/>
    </row>
    <row r="857" spans="1:12" ht="15" thickBot="1" x14ac:dyDescent="0.4">
      <c r="A857" s="836" t="s">
        <v>348</v>
      </c>
      <c r="B857" s="830" t="s">
        <v>429</v>
      </c>
      <c r="C857" s="239">
        <v>98</v>
      </c>
      <c r="D857" s="239">
        <v>98</v>
      </c>
      <c r="E857" s="239">
        <v>102</v>
      </c>
      <c r="F857" s="73"/>
      <c r="G857" s="230" t="s">
        <v>139</v>
      </c>
      <c r="H857" s="231">
        <v>288724610</v>
      </c>
      <c r="I857" s="369" t="s">
        <v>438</v>
      </c>
      <c r="J857" s="434">
        <f>C837+C840+C846+C849+C857+C852</f>
        <v>389</v>
      </c>
      <c r="K857" s="434">
        <f t="shared" ref="K857:L858" si="181">D837+D840+D846+D849+D857+D852</f>
        <v>403.7</v>
      </c>
      <c r="L857" s="304">
        <f t="shared" si="181"/>
        <v>422.7</v>
      </c>
    </row>
    <row r="858" spans="1:12" ht="15" thickBot="1" x14ac:dyDescent="0.4">
      <c r="A858" s="823"/>
      <c r="B858" s="831"/>
      <c r="C858" s="239"/>
      <c r="D858" s="239"/>
      <c r="E858" s="239"/>
      <c r="F858" s="73"/>
      <c r="G858" s="230" t="s">
        <v>142</v>
      </c>
      <c r="H858" s="233"/>
      <c r="I858" s="369"/>
      <c r="J858" s="434">
        <f>C838+C841+C847+C850+C858+C853</f>
        <v>0</v>
      </c>
      <c r="K858" s="434">
        <f t="shared" si="181"/>
        <v>0</v>
      </c>
      <c r="L858" s="304">
        <f t="shared" si="181"/>
        <v>0</v>
      </c>
    </row>
    <row r="859" spans="1:12" ht="28.15" customHeight="1" thickBot="1" x14ac:dyDescent="0.4">
      <c r="A859" s="824"/>
      <c r="B859" s="832"/>
      <c r="C859" s="228">
        <f>C857+C858</f>
        <v>98</v>
      </c>
      <c r="D859" s="228">
        <f t="shared" ref="D859:E859" si="182">D857+D858</f>
        <v>98</v>
      </c>
      <c r="E859" s="228">
        <f t="shared" si="182"/>
        <v>102</v>
      </c>
      <c r="F859" s="232"/>
      <c r="G859" s="229" t="s">
        <v>144</v>
      </c>
      <c r="H859" s="233"/>
      <c r="I859" s="369"/>
      <c r="J859" s="460">
        <f>SUM(J857:J858)</f>
        <v>389</v>
      </c>
      <c r="K859" s="460">
        <f t="shared" ref="K859:L859" si="183">SUM(K857:K858)</f>
        <v>403.7</v>
      </c>
      <c r="L859" s="340">
        <f t="shared" si="183"/>
        <v>422.7</v>
      </c>
    </row>
    <row r="860" spans="1:12" ht="15" thickBot="1" x14ac:dyDescent="0.4">
      <c r="A860" s="37"/>
      <c r="B860" s="241" t="s">
        <v>225</v>
      </c>
      <c r="C860" s="258"/>
      <c r="D860" s="258"/>
      <c r="E860" s="258"/>
      <c r="F860" s="242"/>
      <c r="G860" s="229"/>
      <c r="H860" s="231"/>
      <c r="I860" s="231"/>
      <c r="J860" s="307"/>
      <c r="K860" s="307"/>
    </row>
    <row r="861" spans="1:12" ht="15" customHeight="1" thickBot="1" x14ac:dyDescent="0.4">
      <c r="A861" s="60"/>
      <c r="B861" s="61" t="s">
        <v>575</v>
      </c>
      <c r="C861" s="179">
        <f>C839+C842+C848+C851+C854+C859</f>
        <v>389</v>
      </c>
      <c r="D861" s="179">
        <f>D839+D842+D848+D851+D854+D859</f>
        <v>403.7</v>
      </c>
      <c r="E861" s="179">
        <f>E839+E842+E848+E851+E854+E859</f>
        <v>422.7</v>
      </c>
      <c r="F861" s="62"/>
      <c r="G861" s="63"/>
      <c r="H861" s="64"/>
      <c r="I861" s="65"/>
    </row>
    <row r="864" spans="1:12" ht="15" thickBot="1" x14ac:dyDescent="0.4">
      <c r="A864" s="66" t="s">
        <v>1628</v>
      </c>
      <c r="B864" s="66"/>
      <c r="C864" s="66"/>
      <c r="D864" s="66"/>
      <c r="E864" s="67"/>
      <c r="F864" s="68"/>
      <c r="G864" s="68"/>
      <c r="H864" s="68"/>
    </row>
    <row r="865" spans="1:12" ht="58" thickBot="1" x14ac:dyDescent="0.4">
      <c r="A865" s="69" t="s">
        <v>16</v>
      </c>
      <c r="B865" s="70" t="s">
        <v>1492</v>
      </c>
      <c r="C865" s="70" t="s">
        <v>131</v>
      </c>
      <c r="D865" s="70" t="s">
        <v>132</v>
      </c>
      <c r="E865" s="70" t="s">
        <v>1450</v>
      </c>
      <c r="F865" s="70" t="s">
        <v>17</v>
      </c>
      <c r="G865" s="70" t="s">
        <v>138</v>
      </c>
      <c r="H865" s="70" t="s">
        <v>133</v>
      </c>
      <c r="I865" s="70" t="s">
        <v>155</v>
      </c>
    </row>
    <row r="866" spans="1:12" ht="19.899999999999999" customHeight="1" thickBot="1" x14ac:dyDescent="0.4">
      <c r="A866" s="71">
        <v>1</v>
      </c>
      <c r="B866" s="72">
        <v>2</v>
      </c>
      <c r="C866" s="72">
        <v>3</v>
      </c>
      <c r="D866" s="72">
        <v>4</v>
      </c>
      <c r="E866" s="72">
        <v>5</v>
      </c>
      <c r="F866" s="72">
        <v>6</v>
      </c>
      <c r="G866" s="72">
        <v>7</v>
      </c>
      <c r="H866" s="72">
        <v>8</v>
      </c>
      <c r="I866" s="72">
        <v>9</v>
      </c>
    </row>
    <row r="867" spans="1:12" ht="26.5" customHeight="1" thickBot="1" x14ac:dyDescent="0.4">
      <c r="A867" s="47" t="s">
        <v>136</v>
      </c>
      <c r="B867" s="48" t="s">
        <v>215</v>
      </c>
      <c r="C867" s="49"/>
      <c r="D867" s="49"/>
      <c r="E867" s="49"/>
      <c r="F867" s="50" t="s">
        <v>327</v>
      </c>
      <c r="G867" s="48"/>
      <c r="H867" s="49"/>
      <c r="I867" s="49"/>
    </row>
    <row r="868" spans="1:12" ht="21" customHeight="1" thickBot="1" x14ac:dyDescent="0.4">
      <c r="A868" s="51" t="s">
        <v>135</v>
      </c>
      <c r="B868" s="52" t="s">
        <v>329</v>
      </c>
      <c r="C868" s="53"/>
      <c r="D868" s="53"/>
      <c r="E868" s="53"/>
      <c r="F868" s="54" t="s">
        <v>328</v>
      </c>
      <c r="G868" s="52"/>
      <c r="H868" s="53"/>
      <c r="I868" s="53"/>
    </row>
    <row r="869" spans="1:12" ht="15" thickBot="1" x14ac:dyDescent="0.4">
      <c r="A869" s="836" t="s">
        <v>201</v>
      </c>
      <c r="B869" s="825" t="s">
        <v>434</v>
      </c>
      <c r="C869" s="230">
        <v>51.6</v>
      </c>
      <c r="D869" s="239">
        <v>7.3</v>
      </c>
      <c r="E869" s="239">
        <v>97.9</v>
      </c>
      <c r="F869" s="40"/>
      <c r="G869" s="38" t="s">
        <v>139</v>
      </c>
      <c r="H869" s="43">
        <v>288724610</v>
      </c>
      <c r="I869" s="36" t="s">
        <v>433</v>
      </c>
    </row>
    <row r="870" spans="1:12" ht="15" thickBot="1" x14ac:dyDescent="0.4">
      <c r="A870" s="823"/>
      <c r="B870" s="826"/>
      <c r="C870" s="230"/>
      <c r="D870" s="239"/>
      <c r="E870" s="239"/>
      <c r="F870" s="40"/>
      <c r="G870" s="38" t="s">
        <v>142</v>
      </c>
      <c r="H870" s="44"/>
      <c r="I870" s="36"/>
    </row>
    <row r="871" spans="1:12" ht="15" thickBot="1" x14ac:dyDescent="0.4">
      <c r="A871" s="824"/>
      <c r="B871" s="827"/>
      <c r="C871" s="229">
        <f>C869+C870</f>
        <v>51.6</v>
      </c>
      <c r="D871" s="228">
        <f t="shared" ref="D871:E871" si="184">D869+D870</f>
        <v>7.3</v>
      </c>
      <c r="E871" s="228">
        <f t="shared" si="184"/>
        <v>97.9</v>
      </c>
      <c r="F871" s="39"/>
      <c r="G871" s="23" t="s">
        <v>144</v>
      </c>
      <c r="H871" s="44"/>
      <c r="I871" s="36"/>
    </row>
    <row r="872" spans="1:12" ht="21" customHeight="1" thickBot="1" x14ac:dyDescent="0.4">
      <c r="A872" s="836" t="s">
        <v>145</v>
      </c>
      <c r="B872" s="825" t="s">
        <v>435</v>
      </c>
      <c r="C872" s="239">
        <v>309.2</v>
      </c>
      <c r="D872" s="239">
        <v>334.3</v>
      </c>
      <c r="E872" s="239">
        <v>350.1</v>
      </c>
      <c r="F872" s="203"/>
      <c r="G872" s="38" t="s">
        <v>139</v>
      </c>
      <c r="H872" s="43">
        <v>288724610</v>
      </c>
      <c r="I872" s="36" t="s">
        <v>433</v>
      </c>
    </row>
    <row r="873" spans="1:12" ht="15" customHeight="1" thickBot="1" x14ac:dyDescent="0.4">
      <c r="A873" s="823"/>
      <c r="B873" s="826"/>
      <c r="C873" s="239"/>
      <c r="D873" s="239"/>
      <c r="E873" s="239"/>
      <c r="F873" s="203"/>
      <c r="G873" s="38" t="s">
        <v>142</v>
      </c>
      <c r="H873" s="44"/>
      <c r="I873" s="36"/>
    </row>
    <row r="874" spans="1:12" ht="15" thickBot="1" x14ac:dyDescent="0.4">
      <c r="A874" s="824"/>
      <c r="B874" s="827"/>
      <c r="C874" s="178">
        <f t="shared" ref="C874:E874" si="185">C872+C873</f>
        <v>309.2</v>
      </c>
      <c r="D874" s="178">
        <f t="shared" si="185"/>
        <v>334.3</v>
      </c>
      <c r="E874" s="178">
        <f t="shared" si="185"/>
        <v>350.1</v>
      </c>
      <c r="F874" s="204"/>
      <c r="G874" s="23" t="s">
        <v>144</v>
      </c>
      <c r="H874" s="44"/>
      <c r="I874" s="36"/>
    </row>
    <row r="875" spans="1:12" ht="15" thickBot="1" x14ac:dyDescent="0.4">
      <c r="A875" s="836" t="s">
        <v>147</v>
      </c>
      <c r="B875" s="825" t="s">
        <v>436</v>
      </c>
      <c r="C875" s="177"/>
      <c r="D875" s="177"/>
      <c r="E875" s="177"/>
      <c r="F875" s="203"/>
      <c r="G875" s="38" t="s">
        <v>139</v>
      </c>
      <c r="H875" s="43">
        <v>288724610</v>
      </c>
      <c r="I875" s="36" t="s">
        <v>433</v>
      </c>
    </row>
    <row r="876" spans="1:12" ht="15" thickBot="1" x14ac:dyDescent="0.4">
      <c r="A876" s="823"/>
      <c r="B876" s="826"/>
      <c r="C876" s="177"/>
      <c r="D876" s="177"/>
      <c r="E876" s="177"/>
      <c r="F876" s="203"/>
      <c r="G876" s="38" t="s">
        <v>142</v>
      </c>
      <c r="H876" s="44"/>
      <c r="I876" s="36"/>
    </row>
    <row r="877" spans="1:12" ht="15" thickBot="1" x14ac:dyDescent="0.4">
      <c r="A877" s="824"/>
      <c r="B877" s="827"/>
      <c r="C877" s="178">
        <f t="shared" ref="C877:E877" si="186">C875+C876</f>
        <v>0</v>
      </c>
      <c r="D877" s="178">
        <f t="shared" si="186"/>
        <v>0</v>
      </c>
      <c r="E877" s="178">
        <f t="shared" si="186"/>
        <v>0</v>
      </c>
      <c r="F877" s="204"/>
      <c r="G877" s="23" t="s">
        <v>144</v>
      </c>
      <c r="H877" s="44"/>
      <c r="I877" s="36"/>
    </row>
    <row r="878" spans="1:12" ht="18.649999999999999" customHeight="1" thickBot="1" x14ac:dyDescent="0.4">
      <c r="A878" s="836" t="s">
        <v>149</v>
      </c>
      <c r="B878" s="825" t="s">
        <v>437</v>
      </c>
      <c r="C878" s="177"/>
      <c r="D878" s="177"/>
      <c r="E878" s="177"/>
      <c r="F878" s="203"/>
      <c r="G878" s="38" t="s">
        <v>139</v>
      </c>
      <c r="H878" s="43">
        <v>288724610</v>
      </c>
      <c r="I878" s="36" t="s">
        <v>433</v>
      </c>
      <c r="J878" s="304">
        <f>C869+C872+C875+C878</f>
        <v>360.8</v>
      </c>
      <c r="K878" s="304">
        <f t="shared" ref="K878:L879" si="187">D869+D872+D875+D878</f>
        <v>341.6</v>
      </c>
      <c r="L878" s="304">
        <f t="shared" si="187"/>
        <v>448</v>
      </c>
    </row>
    <row r="879" spans="1:12" ht="15" thickBot="1" x14ac:dyDescent="0.4">
      <c r="A879" s="823"/>
      <c r="B879" s="826"/>
      <c r="C879" s="177"/>
      <c r="D879" s="177"/>
      <c r="E879" s="177"/>
      <c r="F879" s="203"/>
      <c r="G879" s="38" t="s">
        <v>142</v>
      </c>
      <c r="H879" s="44"/>
      <c r="I879" s="36"/>
      <c r="J879" s="304">
        <f>C870+C873+C876+C879</f>
        <v>0</v>
      </c>
      <c r="K879" s="304">
        <f t="shared" si="187"/>
        <v>0</v>
      </c>
      <c r="L879" s="304">
        <f t="shared" si="187"/>
        <v>0</v>
      </c>
    </row>
    <row r="880" spans="1:12" ht="15" thickBot="1" x14ac:dyDescent="0.4">
      <c r="A880" s="824"/>
      <c r="B880" s="827"/>
      <c r="C880" s="178">
        <f t="shared" ref="C880:E880" si="188">C878+C879</f>
        <v>0</v>
      </c>
      <c r="D880" s="178">
        <f t="shared" si="188"/>
        <v>0</v>
      </c>
      <c r="E880" s="178">
        <f t="shared" si="188"/>
        <v>0</v>
      </c>
      <c r="F880" s="204"/>
      <c r="G880" s="23" t="s">
        <v>144</v>
      </c>
      <c r="H880" s="44"/>
      <c r="I880" s="36"/>
      <c r="J880" s="340">
        <f>SUM(J878:J879)</f>
        <v>360.8</v>
      </c>
      <c r="K880" s="340">
        <f t="shared" ref="K880:L880" si="189">SUM(K878:K879)</f>
        <v>341.6</v>
      </c>
      <c r="L880" s="340">
        <f t="shared" si="189"/>
        <v>448</v>
      </c>
    </row>
    <row r="881" spans="1:9" ht="15" thickBot="1" x14ac:dyDescent="0.4">
      <c r="A881" s="37"/>
      <c r="B881" s="41" t="s">
        <v>207</v>
      </c>
      <c r="C881" s="205"/>
      <c r="D881" s="205"/>
      <c r="E881" s="205"/>
      <c r="F881" s="205"/>
      <c r="G881" s="23"/>
      <c r="H881" s="43"/>
      <c r="I881" s="43"/>
    </row>
    <row r="882" spans="1:9" ht="15" customHeight="1" thickBot="1" x14ac:dyDescent="0.4">
      <c r="A882" s="60"/>
      <c r="B882" s="61" t="s">
        <v>574</v>
      </c>
      <c r="C882" s="179">
        <f>C871+C874+C877+C880</f>
        <v>360.8</v>
      </c>
      <c r="D882" s="179">
        <f>D871+D874+D877+D880</f>
        <v>341.6</v>
      </c>
      <c r="E882" s="179">
        <f>E871+E874+E877+E880</f>
        <v>448</v>
      </c>
      <c r="F882" s="62"/>
      <c r="G882" s="63"/>
      <c r="H882" s="64"/>
      <c r="I882" s="65"/>
    </row>
    <row r="884" spans="1:9" ht="32.25" customHeight="1" thickBot="1" x14ac:dyDescent="0.4">
      <c r="A884" s="833" t="s">
        <v>1629</v>
      </c>
      <c r="B884" s="833"/>
      <c r="C884" s="833"/>
      <c r="D884" s="833"/>
      <c r="E884" s="833"/>
      <c r="F884" s="833"/>
      <c r="G884" s="833"/>
      <c r="H884" s="833"/>
      <c r="I884" s="833"/>
    </row>
    <row r="885" spans="1:9" ht="58" thickBot="1" x14ac:dyDescent="0.4">
      <c r="A885" s="69" t="s">
        <v>16</v>
      </c>
      <c r="B885" s="70" t="s">
        <v>1492</v>
      </c>
      <c r="C885" s="70" t="s">
        <v>131</v>
      </c>
      <c r="D885" s="70" t="s">
        <v>132</v>
      </c>
      <c r="E885" s="70" t="s">
        <v>1450</v>
      </c>
      <c r="F885" s="70" t="s">
        <v>17</v>
      </c>
      <c r="G885" s="70" t="s">
        <v>138</v>
      </c>
      <c r="H885" s="70" t="s">
        <v>133</v>
      </c>
      <c r="I885" s="70" t="s">
        <v>155</v>
      </c>
    </row>
    <row r="886" spans="1:9" ht="15" thickBot="1" x14ac:dyDescent="0.4">
      <c r="A886" s="71">
        <v>1</v>
      </c>
      <c r="B886" s="72">
        <v>2</v>
      </c>
      <c r="C886" s="72">
        <v>3</v>
      </c>
      <c r="D886" s="72">
        <v>4</v>
      </c>
      <c r="E886" s="72">
        <v>5</v>
      </c>
      <c r="F886" s="72">
        <v>6</v>
      </c>
      <c r="G886" s="72">
        <v>7</v>
      </c>
      <c r="H886" s="72">
        <v>8</v>
      </c>
      <c r="I886" s="72">
        <v>9</v>
      </c>
    </row>
    <row r="887" spans="1:9" ht="30" customHeight="1" thickBot="1" x14ac:dyDescent="0.4">
      <c r="A887" s="47" t="s">
        <v>136</v>
      </c>
      <c r="B887" s="48" t="s">
        <v>439</v>
      </c>
      <c r="C887" s="49"/>
      <c r="D887" s="49"/>
      <c r="E887" s="49"/>
      <c r="F887" s="50" t="s">
        <v>259</v>
      </c>
      <c r="G887" s="48"/>
      <c r="H887" s="49"/>
      <c r="I887" s="49"/>
    </row>
    <row r="888" spans="1:9" ht="26.5" thickBot="1" x14ac:dyDescent="0.4">
      <c r="A888" s="51" t="s">
        <v>135</v>
      </c>
      <c r="B888" s="52" t="s">
        <v>440</v>
      </c>
      <c r="C888" s="53"/>
      <c r="D888" s="53"/>
      <c r="E888" s="53"/>
      <c r="F888" s="54" t="s">
        <v>261</v>
      </c>
      <c r="G888" s="52"/>
      <c r="H888" s="53"/>
      <c r="I888" s="53"/>
    </row>
    <row r="889" spans="1:9" ht="24" customHeight="1" thickBot="1" x14ac:dyDescent="0.4">
      <c r="A889" s="840" t="s">
        <v>201</v>
      </c>
      <c r="B889" s="830" t="s">
        <v>1630</v>
      </c>
      <c r="C889" s="239">
        <v>450</v>
      </c>
      <c r="D889" s="239">
        <v>130</v>
      </c>
      <c r="E889" s="239">
        <v>430</v>
      </c>
      <c r="F889" s="73" t="s">
        <v>481</v>
      </c>
      <c r="G889" s="230" t="s">
        <v>139</v>
      </c>
      <c r="H889" s="231">
        <v>288724610</v>
      </c>
      <c r="I889" s="369" t="s">
        <v>1394</v>
      </c>
    </row>
    <row r="890" spans="1:9" ht="15" thickBot="1" x14ac:dyDescent="0.4">
      <c r="A890" s="841"/>
      <c r="B890" s="831"/>
      <c r="C890" s="239"/>
      <c r="D890" s="239"/>
      <c r="E890" s="239"/>
      <c r="F890" s="73" t="s">
        <v>482</v>
      </c>
      <c r="G890" s="230" t="s">
        <v>141</v>
      </c>
      <c r="H890" s="231"/>
      <c r="I890" s="369"/>
    </row>
    <row r="891" spans="1:9" ht="15" thickBot="1" x14ac:dyDescent="0.4">
      <c r="A891" s="841"/>
      <c r="B891" s="831"/>
      <c r="C891" s="239"/>
      <c r="D891" s="239"/>
      <c r="E891" s="239"/>
      <c r="F891" s="73"/>
      <c r="G891" s="230" t="s">
        <v>203</v>
      </c>
      <c r="H891" s="231"/>
      <c r="I891" s="369"/>
    </row>
    <row r="892" spans="1:9" ht="15" thickBot="1" x14ac:dyDescent="0.4">
      <c r="A892" s="841"/>
      <c r="B892" s="831"/>
      <c r="C892" s="239"/>
      <c r="D892" s="239">
        <v>400</v>
      </c>
      <c r="E892" s="239">
        <v>110</v>
      </c>
      <c r="F892" s="73"/>
      <c r="G892" s="230" t="s">
        <v>441</v>
      </c>
      <c r="H892" s="231"/>
      <c r="I892" s="369"/>
    </row>
    <row r="893" spans="1:9" ht="15" customHeight="1" thickBot="1" x14ac:dyDescent="0.4">
      <c r="A893" s="841"/>
      <c r="B893" s="831"/>
      <c r="C893" s="239"/>
      <c r="D893" s="239"/>
      <c r="E893" s="239"/>
      <c r="F893" s="73"/>
      <c r="G893" s="230" t="s">
        <v>142</v>
      </c>
      <c r="H893" s="233"/>
      <c r="I893" s="369"/>
    </row>
    <row r="894" spans="1:9" ht="15" thickBot="1" x14ac:dyDescent="0.4">
      <c r="A894" s="842"/>
      <c r="B894" s="832"/>
      <c r="C894" s="228">
        <f>SUM(C889:C893)</f>
        <v>450</v>
      </c>
      <c r="D894" s="228">
        <f t="shared" ref="D894" si="190">SUM(D889:D893)</f>
        <v>530</v>
      </c>
      <c r="E894" s="228">
        <f>SUM(E889:E893)</f>
        <v>540</v>
      </c>
      <c r="F894" s="232"/>
      <c r="G894" s="229" t="s">
        <v>144</v>
      </c>
      <c r="H894" s="233"/>
      <c r="I894" s="369"/>
    </row>
    <row r="895" spans="1:9" ht="26.5" thickBot="1" x14ac:dyDescent="0.4">
      <c r="A895" s="47" t="s">
        <v>136</v>
      </c>
      <c r="B895" s="221" t="s">
        <v>439</v>
      </c>
      <c r="C895" s="222"/>
      <c r="D895" s="222"/>
      <c r="E895" s="222"/>
      <c r="F895" s="223" t="s">
        <v>259</v>
      </c>
      <c r="G895" s="221"/>
      <c r="H895" s="222"/>
      <c r="I895" s="222"/>
    </row>
    <row r="896" spans="1:9" ht="15" thickBot="1" x14ac:dyDescent="0.4">
      <c r="A896" s="51" t="s">
        <v>156</v>
      </c>
      <c r="B896" s="225" t="s">
        <v>442</v>
      </c>
      <c r="C896" s="226"/>
      <c r="D896" s="226"/>
      <c r="E896" s="226"/>
      <c r="F896" s="227" t="s">
        <v>264</v>
      </c>
      <c r="G896" s="225"/>
      <c r="H896" s="226"/>
      <c r="I896" s="226"/>
    </row>
    <row r="897" spans="1:9" ht="15" thickBot="1" x14ac:dyDescent="0.4">
      <c r="A897" s="840" t="s">
        <v>159</v>
      </c>
      <c r="B897" s="830" t="s">
        <v>945</v>
      </c>
      <c r="C897" s="445">
        <v>390</v>
      </c>
      <c r="D897" s="239">
        <v>1278</v>
      </c>
      <c r="E897" s="239">
        <v>651</v>
      </c>
      <c r="F897" s="73" t="s">
        <v>477</v>
      </c>
      <c r="G897" s="230" t="s">
        <v>139</v>
      </c>
      <c r="H897" s="231">
        <v>288724610</v>
      </c>
      <c r="I897" s="369" t="s">
        <v>1394</v>
      </c>
    </row>
    <row r="898" spans="1:9" ht="15" thickBot="1" x14ac:dyDescent="0.4">
      <c r="A898" s="841"/>
      <c r="B898" s="831"/>
      <c r="C898" s="239"/>
      <c r="D898" s="239"/>
      <c r="E898" s="239"/>
      <c r="F898" s="73" t="s">
        <v>478</v>
      </c>
      <c r="G898" s="230" t="s">
        <v>141</v>
      </c>
      <c r="H898" s="231"/>
      <c r="I898" s="369"/>
    </row>
    <row r="899" spans="1:9" ht="15" customHeight="1" thickBot="1" x14ac:dyDescent="0.4">
      <c r="A899" s="841"/>
      <c r="B899" s="831"/>
      <c r="C899" s="239"/>
      <c r="D899" s="239"/>
      <c r="E899" s="239"/>
      <c r="F899" s="73" t="s">
        <v>267</v>
      </c>
      <c r="G899" s="230" t="s">
        <v>203</v>
      </c>
      <c r="H899" s="231"/>
      <c r="I899" s="369"/>
    </row>
    <row r="900" spans="1:9" ht="15" thickBot="1" x14ac:dyDescent="0.4">
      <c r="A900" s="841"/>
      <c r="B900" s="831"/>
      <c r="C900" s="239">
        <v>220</v>
      </c>
      <c r="D900" s="239">
        <v>635</v>
      </c>
      <c r="E900" s="239">
        <v>1284</v>
      </c>
      <c r="F900" s="73"/>
      <c r="G900" s="230" t="s">
        <v>441</v>
      </c>
      <c r="H900" s="231"/>
      <c r="I900" s="369"/>
    </row>
    <row r="901" spans="1:9" ht="15" thickBot="1" x14ac:dyDescent="0.4">
      <c r="A901" s="841"/>
      <c r="B901" s="831"/>
      <c r="C901" s="239"/>
      <c r="D901" s="239"/>
      <c r="E901" s="239"/>
      <c r="F901" s="73"/>
      <c r="G901" s="230" t="s">
        <v>142</v>
      </c>
      <c r="H901" s="233"/>
      <c r="I901" s="369"/>
    </row>
    <row r="902" spans="1:9" ht="15" thickBot="1" x14ac:dyDescent="0.4">
      <c r="A902" s="842"/>
      <c r="B902" s="832"/>
      <c r="C902" s="228">
        <f>SUM(C897:C901)</f>
        <v>610</v>
      </c>
      <c r="D902" s="228">
        <f t="shared" ref="D902" si="191">SUM(D897:D901)</f>
        <v>1913</v>
      </c>
      <c r="E902" s="228">
        <f>SUM(E897:E901)</f>
        <v>1935</v>
      </c>
      <c r="F902" s="232"/>
      <c r="G902" s="229" t="s">
        <v>144</v>
      </c>
      <c r="H902" s="233"/>
      <c r="I902" s="369"/>
    </row>
    <row r="903" spans="1:9" ht="15" thickBot="1" x14ac:dyDescent="0.4">
      <c r="A903" s="840" t="s">
        <v>160</v>
      </c>
      <c r="B903" s="830" t="s">
        <v>946</v>
      </c>
      <c r="C903" s="476">
        <v>50</v>
      </c>
      <c r="D903" s="350">
        <v>50</v>
      </c>
      <c r="E903" s="350">
        <v>50</v>
      </c>
      <c r="F903" s="351" t="s">
        <v>479</v>
      </c>
      <c r="G903" s="176" t="s">
        <v>139</v>
      </c>
      <c r="H903" s="352">
        <v>288724610</v>
      </c>
      <c r="I903" s="437" t="s">
        <v>354</v>
      </c>
    </row>
    <row r="904" spans="1:9" ht="15" thickBot="1" x14ac:dyDescent="0.4">
      <c r="A904" s="841"/>
      <c r="B904" s="831"/>
      <c r="C904" s="239"/>
      <c r="D904" s="239"/>
      <c r="E904" s="239"/>
      <c r="F904" s="73" t="s">
        <v>480</v>
      </c>
      <c r="G904" s="230" t="s">
        <v>141</v>
      </c>
      <c r="H904" s="231"/>
      <c r="I904" s="369"/>
    </row>
    <row r="905" spans="1:9" ht="15" thickBot="1" x14ac:dyDescent="0.4">
      <c r="A905" s="841"/>
      <c r="B905" s="831"/>
      <c r="C905" s="239"/>
      <c r="D905" s="239"/>
      <c r="E905" s="239"/>
      <c r="F905" s="73"/>
      <c r="G905" s="230" t="s">
        <v>203</v>
      </c>
      <c r="H905" s="231"/>
      <c r="I905" s="369"/>
    </row>
    <row r="906" spans="1:9" ht="15" thickBot="1" x14ac:dyDescent="0.4">
      <c r="A906" s="841"/>
      <c r="B906" s="831"/>
      <c r="C906" s="239"/>
      <c r="D906" s="239"/>
      <c r="E906" s="239"/>
      <c r="F906" s="73"/>
      <c r="G906" s="230" t="s">
        <v>441</v>
      </c>
      <c r="H906" s="231"/>
      <c r="I906" s="369"/>
    </row>
    <row r="907" spans="1:9" ht="15" thickBot="1" x14ac:dyDescent="0.4">
      <c r="A907" s="841"/>
      <c r="B907" s="831"/>
      <c r="C907" s="239"/>
      <c r="D907" s="239"/>
      <c r="E907" s="239"/>
      <c r="F907" s="73"/>
      <c r="G907" s="230" t="s">
        <v>142</v>
      </c>
      <c r="H907" s="233"/>
      <c r="I907" s="369"/>
    </row>
    <row r="908" spans="1:9" ht="15" thickBot="1" x14ac:dyDescent="0.4">
      <c r="A908" s="842"/>
      <c r="B908" s="832"/>
      <c r="C908" s="228">
        <f t="shared" ref="C908:D908" si="192">SUM(C903:C907)</f>
        <v>50</v>
      </c>
      <c r="D908" s="228">
        <f t="shared" si="192"/>
        <v>50</v>
      </c>
      <c r="E908" s="228">
        <f>SUM(E903:E907)</f>
        <v>50</v>
      </c>
      <c r="F908" s="232"/>
      <c r="G908" s="229" t="s">
        <v>144</v>
      </c>
      <c r="H908" s="233"/>
      <c r="I908" s="369"/>
    </row>
    <row r="909" spans="1:9" ht="26.5" thickBot="1" x14ac:dyDescent="0.4">
      <c r="A909" s="47" t="s">
        <v>136</v>
      </c>
      <c r="B909" s="48" t="s">
        <v>439</v>
      </c>
      <c r="C909" s="49"/>
      <c r="D909" s="49"/>
      <c r="E909" s="49"/>
      <c r="F909" s="50" t="s">
        <v>259</v>
      </c>
      <c r="G909" s="48"/>
      <c r="H909" s="49"/>
      <c r="I909" s="49"/>
    </row>
    <row r="910" spans="1:9" ht="26.5" thickBot="1" x14ac:dyDescent="0.4">
      <c r="A910" s="51" t="s">
        <v>370</v>
      </c>
      <c r="B910" s="52" t="s">
        <v>444</v>
      </c>
      <c r="C910" s="53"/>
      <c r="D910" s="53"/>
      <c r="E910" s="53"/>
      <c r="F910" s="54" t="s">
        <v>443</v>
      </c>
      <c r="G910" s="52"/>
      <c r="H910" s="53"/>
      <c r="I910" s="53"/>
    </row>
    <row r="911" spans="1:9" ht="15" customHeight="1" thickBot="1" x14ac:dyDescent="0.4">
      <c r="A911" s="840" t="s">
        <v>371</v>
      </c>
      <c r="B911" s="825" t="s">
        <v>947</v>
      </c>
      <c r="C911" s="177">
        <v>70</v>
      </c>
      <c r="D911" s="177">
        <v>50</v>
      </c>
      <c r="E911" s="177">
        <v>50</v>
      </c>
      <c r="F911" s="40"/>
      <c r="G911" s="38" t="s">
        <v>139</v>
      </c>
      <c r="H911" s="43">
        <v>288724610</v>
      </c>
      <c r="I911" s="36" t="s">
        <v>354</v>
      </c>
    </row>
    <row r="912" spans="1:9" ht="15" thickBot="1" x14ac:dyDescent="0.4">
      <c r="A912" s="841"/>
      <c r="B912" s="826"/>
      <c r="C912" s="177"/>
      <c r="D912" s="177"/>
      <c r="E912" s="177"/>
      <c r="F912" s="40"/>
      <c r="G912" s="38" t="s">
        <v>141</v>
      </c>
      <c r="H912" s="43"/>
      <c r="I912" s="36"/>
    </row>
    <row r="913" spans="1:9" ht="12.65" customHeight="1" thickBot="1" x14ac:dyDescent="0.4">
      <c r="A913" s="841"/>
      <c r="B913" s="826"/>
      <c r="C913" s="177"/>
      <c r="D913" s="177"/>
      <c r="E913" s="177"/>
      <c r="F913" s="40"/>
      <c r="G913" s="38" t="s">
        <v>203</v>
      </c>
      <c r="H913" s="43"/>
      <c r="I913" s="36"/>
    </row>
    <row r="914" spans="1:9" ht="15" thickBot="1" x14ac:dyDescent="0.4">
      <c r="A914" s="841"/>
      <c r="B914" s="826"/>
      <c r="C914" s="177"/>
      <c r="D914" s="177"/>
      <c r="E914" s="177"/>
      <c r="F914" s="40"/>
      <c r="G914" s="38" t="s">
        <v>441</v>
      </c>
      <c r="H914" s="43"/>
      <c r="I914" s="36"/>
    </row>
    <row r="915" spans="1:9" ht="15" thickBot="1" x14ac:dyDescent="0.4">
      <c r="A915" s="841"/>
      <c r="B915" s="826"/>
      <c r="C915" s="177"/>
      <c r="D915" s="177"/>
      <c r="E915" s="177"/>
      <c r="F915" s="40"/>
      <c r="G915" s="38" t="s">
        <v>142</v>
      </c>
      <c r="H915" s="44"/>
      <c r="I915" s="36"/>
    </row>
    <row r="916" spans="1:9" ht="15" thickBot="1" x14ac:dyDescent="0.4">
      <c r="A916" s="842"/>
      <c r="B916" s="827"/>
      <c r="C916" s="178">
        <f t="shared" ref="C916:D916" si="193">SUM(C911:C915)</f>
        <v>70</v>
      </c>
      <c r="D916" s="178">
        <f t="shared" si="193"/>
        <v>50</v>
      </c>
      <c r="E916" s="178">
        <f>SUM(E911:E915)</f>
        <v>50</v>
      </c>
      <c r="F916" s="39"/>
      <c r="G916" s="23" t="s">
        <v>144</v>
      </c>
      <c r="H916" s="44"/>
      <c r="I916" s="36"/>
    </row>
    <row r="917" spans="1:9" ht="26.5" thickBot="1" x14ac:dyDescent="0.4">
      <c r="A917" s="47" t="s">
        <v>136</v>
      </c>
      <c r="B917" s="48" t="s">
        <v>439</v>
      </c>
      <c r="C917" s="49"/>
      <c r="D917" s="49"/>
      <c r="E917" s="49"/>
      <c r="F917" s="50" t="s">
        <v>259</v>
      </c>
      <c r="G917" s="48"/>
      <c r="H917" s="49"/>
      <c r="I917" s="49"/>
    </row>
    <row r="918" spans="1:9" ht="15" thickBot="1" x14ac:dyDescent="0.4">
      <c r="A918" s="51" t="s">
        <v>445</v>
      </c>
      <c r="B918" s="52" t="s">
        <v>271</v>
      </c>
      <c r="C918" s="53"/>
      <c r="D918" s="53"/>
      <c r="E918" s="53"/>
      <c r="F918" s="54" t="s">
        <v>270</v>
      </c>
      <c r="G918" s="52"/>
      <c r="H918" s="53"/>
      <c r="I918" s="53"/>
    </row>
    <row r="919" spans="1:9" ht="15" thickBot="1" x14ac:dyDescent="0.4">
      <c r="A919" s="840" t="s">
        <v>446</v>
      </c>
      <c r="B919" s="825" t="s">
        <v>950</v>
      </c>
      <c r="C919" s="38"/>
      <c r="D919" s="38"/>
      <c r="E919" s="38"/>
      <c r="F919" s="40"/>
      <c r="G919" s="38" t="s">
        <v>139</v>
      </c>
      <c r="H919" s="43">
        <v>288724610</v>
      </c>
      <c r="I919" s="36" t="s">
        <v>354</v>
      </c>
    </row>
    <row r="920" spans="1:9" ht="15" customHeight="1" thickBot="1" x14ac:dyDescent="0.4">
      <c r="A920" s="841"/>
      <c r="B920" s="826"/>
      <c r="C920" s="38"/>
      <c r="D920" s="38"/>
      <c r="E920" s="38"/>
      <c r="F920" s="40"/>
      <c r="G920" s="38" t="s">
        <v>141</v>
      </c>
      <c r="H920" s="43"/>
      <c r="I920" s="36"/>
    </row>
    <row r="921" spans="1:9" ht="15" thickBot="1" x14ac:dyDescent="0.4">
      <c r="A921" s="841"/>
      <c r="B921" s="826"/>
      <c r="C921" s="38"/>
      <c r="D921" s="38"/>
      <c r="E921" s="38"/>
      <c r="F921" s="40"/>
      <c r="G921" s="38" t="s">
        <v>203</v>
      </c>
      <c r="H921" s="43"/>
      <c r="I921" s="36"/>
    </row>
    <row r="922" spans="1:9" ht="15" thickBot="1" x14ac:dyDescent="0.4">
      <c r="A922" s="841"/>
      <c r="B922" s="826"/>
      <c r="C922" s="38"/>
      <c r="D922" s="38"/>
      <c r="E922" s="38"/>
      <c r="F922" s="40"/>
      <c r="G922" s="38" t="s">
        <v>441</v>
      </c>
      <c r="H922" s="43"/>
      <c r="I922" s="36"/>
    </row>
    <row r="923" spans="1:9" ht="15" thickBot="1" x14ac:dyDescent="0.4">
      <c r="A923" s="841"/>
      <c r="B923" s="826"/>
      <c r="C923" s="38"/>
      <c r="D923" s="38"/>
      <c r="E923" s="38"/>
      <c r="F923" s="40"/>
      <c r="G923" s="38" t="s">
        <v>142</v>
      </c>
      <c r="H923" s="44"/>
      <c r="I923" s="36"/>
    </row>
    <row r="924" spans="1:9" ht="15" thickBot="1" x14ac:dyDescent="0.4">
      <c r="A924" s="842"/>
      <c r="B924" s="827"/>
      <c r="C924" s="178">
        <f t="shared" ref="C924:D924" si="194">SUM(C919:C923)</f>
        <v>0</v>
      </c>
      <c r="D924" s="178">
        <f t="shared" si="194"/>
        <v>0</v>
      </c>
      <c r="E924" s="178">
        <f>SUM(E919:E923)</f>
        <v>0</v>
      </c>
      <c r="F924" s="39"/>
      <c r="G924" s="23" t="s">
        <v>144</v>
      </c>
      <c r="H924" s="44"/>
      <c r="I924" s="36"/>
    </row>
    <row r="925" spans="1:9" ht="26.5" thickBot="1" x14ac:dyDescent="0.4">
      <c r="A925" s="47" t="s">
        <v>136</v>
      </c>
      <c r="B925" s="48" t="s">
        <v>439</v>
      </c>
      <c r="C925" s="49"/>
      <c r="D925" s="49"/>
      <c r="E925" s="49"/>
      <c r="F925" s="50" t="s">
        <v>259</v>
      </c>
      <c r="G925" s="48"/>
      <c r="H925" s="49"/>
      <c r="I925" s="49"/>
    </row>
    <row r="926" spans="1:9" ht="43.15" customHeight="1" thickBot="1" x14ac:dyDescent="0.4">
      <c r="A926" s="51" t="s">
        <v>447</v>
      </c>
      <c r="B926" s="225" t="s">
        <v>1366</v>
      </c>
      <c r="C926" s="53"/>
      <c r="D926" s="53"/>
      <c r="E926" s="53"/>
      <c r="F926" s="54" t="s">
        <v>449</v>
      </c>
      <c r="G926" s="52"/>
      <c r="H926" s="53"/>
      <c r="I926" s="53"/>
    </row>
    <row r="927" spans="1:9" ht="15" thickBot="1" x14ac:dyDescent="0.4">
      <c r="A927" s="840" t="s">
        <v>448</v>
      </c>
      <c r="B927" s="830" t="s">
        <v>1462</v>
      </c>
      <c r="C927" s="230"/>
      <c r="D927" s="239"/>
      <c r="E927" s="239"/>
      <c r="F927" s="73"/>
      <c r="G927" s="230" t="s">
        <v>139</v>
      </c>
      <c r="H927" s="231">
        <v>288724610</v>
      </c>
      <c r="I927" s="36" t="s">
        <v>1395</v>
      </c>
    </row>
    <row r="928" spans="1:9" ht="15" thickBot="1" x14ac:dyDescent="0.4">
      <c r="A928" s="841"/>
      <c r="B928" s="831"/>
      <c r="C928" s="230"/>
      <c r="D928" s="239"/>
      <c r="E928" s="239"/>
      <c r="F928" s="73"/>
      <c r="G928" s="230" t="s">
        <v>141</v>
      </c>
      <c r="H928" s="231"/>
      <c r="I928" s="36"/>
    </row>
    <row r="929" spans="1:9" ht="15" thickBot="1" x14ac:dyDescent="0.4">
      <c r="A929" s="841"/>
      <c r="B929" s="831"/>
      <c r="C929" s="230"/>
      <c r="D929" s="239"/>
      <c r="E929" s="239"/>
      <c r="F929" s="73"/>
      <c r="G929" s="230" t="s">
        <v>203</v>
      </c>
      <c r="H929" s="231"/>
      <c r="I929" s="36"/>
    </row>
    <row r="930" spans="1:9" ht="15" thickBot="1" x14ac:dyDescent="0.4">
      <c r="A930" s="841"/>
      <c r="B930" s="831"/>
      <c r="C930" s="230"/>
      <c r="D930" s="239"/>
      <c r="E930" s="239"/>
      <c r="F930" s="73"/>
      <c r="G930" s="230" t="s">
        <v>441</v>
      </c>
      <c r="H930" s="231"/>
      <c r="I930" s="36"/>
    </row>
    <row r="931" spans="1:9" ht="15" thickBot="1" x14ac:dyDescent="0.4">
      <c r="A931" s="841"/>
      <c r="B931" s="831"/>
      <c r="C931" s="239"/>
      <c r="D931" s="239"/>
      <c r="E931" s="239"/>
      <c r="F931" s="73"/>
      <c r="G931" s="230" t="s">
        <v>142</v>
      </c>
      <c r="H931" s="233"/>
      <c r="I931" s="36"/>
    </row>
    <row r="932" spans="1:9" ht="15" thickBot="1" x14ac:dyDescent="0.4">
      <c r="A932" s="842"/>
      <c r="B932" s="832"/>
      <c r="C932" s="228">
        <f t="shared" ref="C932:D932" si="195">SUM(C927:C931)</f>
        <v>0</v>
      </c>
      <c r="D932" s="228">
        <f t="shared" si="195"/>
        <v>0</v>
      </c>
      <c r="E932" s="228">
        <f>SUM(E927:E931)</f>
        <v>0</v>
      </c>
      <c r="F932" s="232"/>
      <c r="G932" s="229" t="s">
        <v>144</v>
      </c>
      <c r="H932" s="233"/>
      <c r="I932" s="36"/>
    </row>
    <row r="933" spans="1:9" ht="22.9" customHeight="1" thickBot="1" x14ac:dyDescent="0.4">
      <c r="A933" s="840" t="s">
        <v>450</v>
      </c>
      <c r="B933" s="825" t="s">
        <v>451</v>
      </c>
      <c r="C933" s="38"/>
      <c r="D933" s="38"/>
      <c r="E933" s="38"/>
      <c r="F933" s="39"/>
      <c r="G933" s="23"/>
      <c r="H933" s="44"/>
      <c r="I933" s="36" t="s">
        <v>1394</v>
      </c>
    </row>
    <row r="934" spans="1:9" ht="18" customHeight="1" thickBot="1" x14ac:dyDescent="0.4">
      <c r="A934" s="841"/>
      <c r="B934" s="826"/>
      <c r="C934" s="38"/>
      <c r="D934" s="38"/>
      <c r="E934" s="38"/>
      <c r="F934" s="39"/>
      <c r="G934" s="23"/>
      <c r="H934" s="44"/>
      <c r="I934" s="36"/>
    </row>
    <row r="935" spans="1:9" ht="20.5" customHeight="1" thickBot="1" x14ac:dyDescent="0.4">
      <c r="A935" s="841"/>
      <c r="B935" s="826"/>
      <c r="C935" s="38"/>
      <c r="D935" s="38"/>
      <c r="E935" s="38"/>
      <c r="F935" s="39"/>
      <c r="G935" s="23"/>
      <c r="H935" s="44"/>
      <c r="I935" s="36"/>
    </row>
    <row r="936" spans="1:9" ht="19.149999999999999" customHeight="1" thickBot="1" x14ac:dyDescent="0.4">
      <c r="A936" s="841"/>
      <c r="B936" s="826"/>
      <c r="C936" s="38"/>
      <c r="D936" s="38"/>
      <c r="E936" s="38"/>
      <c r="F936" s="39"/>
      <c r="G936" s="23"/>
      <c r="H936" s="44"/>
      <c r="I936" s="36"/>
    </row>
    <row r="937" spans="1:9" ht="15" thickBot="1" x14ac:dyDescent="0.4">
      <c r="A937" s="841"/>
      <c r="B937" s="826"/>
      <c r="C937" s="38"/>
      <c r="D937" s="38"/>
      <c r="E937" s="38"/>
      <c r="F937" s="39"/>
      <c r="G937" s="23"/>
      <c r="H937" s="44"/>
      <c r="I937" s="36"/>
    </row>
    <row r="938" spans="1:9" ht="15" thickBot="1" x14ac:dyDescent="0.4">
      <c r="A938" s="842"/>
      <c r="B938" s="827"/>
      <c r="C938" s="178">
        <f t="shared" ref="C938:D938" si="196">SUM(C933:C937)</f>
        <v>0</v>
      </c>
      <c r="D938" s="178">
        <f t="shared" si="196"/>
        <v>0</v>
      </c>
      <c r="E938" s="178">
        <f>SUM(E933:E937)</f>
        <v>0</v>
      </c>
      <c r="F938" s="39"/>
      <c r="G938" s="23"/>
      <c r="H938" s="44"/>
      <c r="I938" s="36"/>
    </row>
    <row r="939" spans="1:9" ht="15" thickBot="1" x14ac:dyDescent="0.4">
      <c r="A939" s="37"/>
      <c r="B939" s="41" t="s">
        <v>207</v>
      </c>
      <c r="C939" s="17"/>
      <c r="D939" s="17"/>
      <c r="E939" s="17"/>
      <c r="F939" s="17"/>
      <c r="G939" s="23"/>
      <c r="H939" s="43"/>
      <c r="I939" s="43"/>
    </row>
    <row r="940" spans="1:9" ht="26.5" customHeight="1" thickBot="1" x14ac:dyDescent="0.4">
      <c r="A940" s="47" t="s">
        <v>208</v>
      </c>
      <c r="B940" s="48" t="s">
        <v>452</v>
      </c>
      <c r="C940" s="49"/>
      <c r="D940" s="49"/>
      <c r="E940" s="49"/>
      <c r="F940" s="50" t="s">
        <v>277</v>
      </c>
      <c r="G940" s="48"/>
      <c r="H940" s="49"/>
      <c r="I940" s="49"/>
    </row>
    <row r="941" spans="1:9" ht="34.15" customHeight="1" thickBot="1" x14ac:dyDescent="0.4">
      <c r="A941" s="51" t="s">
        <v>209</v>
      </c>
      <c r="B941" s="52" t="s">
        <v>453</v>
      </c>
      <c r="C941" s="53"/>
      <c r="D941" s="53"/>
      <c r="E941" s="53"/>
      <c r="F941" s="54" t="s">
        <v>279</v>
      </c>
      <c r="G941" s="52"/>
      <c r="H941" s="53"/>
      <c r="I941" s="53"/>
    </row>
    <row r="942" spans="1:9" ht="15" customHeight="1" thickBot="1" x14ac:dyDescent="0.4">
      <c r="A942" s="840" t="s">
        <v>212</v>
      </c>
      <c r="B942" s="825" t="s">
        <v>894</v>
      </c>
      <c r="C942" s="38"/>
      <c r="D942" s="38"/>
      <c r="E942" s="38"/>
      <c r="F942" s="40"/>
      <c r="G942" s="38" t="s">
        <v>139</v>
      </c>
      <c r="H942" s="43">
        <v>288724610</v>
      </c>
      <c r="I942" s="36" t="s">
        <v>354</v>
      </c>
    </row>
    <row r="943" spans="1:9" ht="15" thickBot="1" x14ac:dyDescent="0.4">
      <c r="A943" s="841"/>
      <c r="B943" s="826"/>
      <c r="C943" s="38"/>
      <c r="D943" s="38"/>
      <c r="E943" s="38"/>
      <c r="F943" s="40"/>
      <c r="G943" s="38" t="s">
        <v>141</v>
      </c>
      <c r="H943" s="43"/>
      <c r="I943" s="36"/>
    </row>
    <row r="944" spans="1:9" ht="15" thickBot="1" x14ac:dyDescent="0.4">
      <c r="A944" s="841"/>
      <c r="B944" s="826"/>
      <c r="C944" s="38"/>
      <c r="D944" s="38"/>
      <c r="E944" s="38"/>
      <c r="F944" s="40"/>
      <c r="G944" s="38" t="s">
        <v>203</v>
      </c>
      <c r="H944" s="43"/>
      <c r="I944" s="36"/>
    </row>
    <row r="945" spans="1:9" ht="15" thickBot="1" x14ac:dyDescent="0.4">
      <c r="A945" s="841"/>
      <c r="B945" s="826"/>
      <c r="C945" s="38"/>
      <c r="D945" s="38"/>
      <c r="E945" s="38"/>
      <c r="F945" s="40"/>
      <c r="G945" s="38" t="s">
        <v>441</v>
      </c>
      <c r="H945" s="43"/>
      <c r="I945" s="36"/>
    </row>
    <row r="946" spans="1:9" ht="15" thickBot="1" x14ac:dyDescent="0.4">
      <c r="A946" s="841"/>
      <c r="B946" s="826"/>
      <c r="C946" s="38"/>
      <c r="D946" s="38"/>
      <c r="E946" s="38"/>
      <c r="F946" s="40"/>
      <c r="G946" s="38" t="s">
        <v>142</v>
      </c>
      <c r="H946" s="44"/>
      <c r="I946" s="36"/>
    </row>
    <row r="947" spans="1:9" ht="19.899999999999999" customHeight="1" thickBot="1" x14ac:dyDescent="0.4">
      <c r="A947" s="842"/>
      <c r="B947" s="827"/>
      <c r="C947" s="178">
        <f t="shared" ref="C947:D947" si="197">SUM(C942:C946)</f>
        <v>0</v>
      </c>
      <c r="D947" s="178">
        <f t="shared" si="197"/>
        <v>0</v>
      </c>
      <c r="E947" s="178">
        <f>SUM(E942:E946)</f>
        <v>0</v>
      </c>
      <c r="F947" s="39"/>
      <c r="G947" s="23" t="s">
        <v>144</v>
      </c>
      <c r="H947" s="44"/>
      <c r="I947" s="36"/>
    </row>
    <row r="948" spans="1:9" ht="15" customHeight="1" thickBot="1" x14ac:dyDescent="0.4">
      <c r="A948" s="840" t="s">
        <v>222</v>
      </c>
      <c r="B948" s="825" t="s">
        <v>454</v>
      </c>
      <c r="C948" s="38"/>
      <c r="D948" s="38"/>
      <c r="E948" s="38"/>
      <c r="F948" s="40"/>
      <c r="G948" s="38" t="s">
        <v>139</v>
      </c>
      <c r="H948" s="43">
        <v>288724610</v>
      </c>
      <c r="I948" s="36" t="s">
        <v>354</v>
      </c>
    </row>
    <row r="949" spans="1:9" ht="15" thickBot="1" x14ac:dyDescent="0.4">
      <c r="A949" s="841"/>
      <c r="B949" s="826"/>
      <c r="C949" s="38"/>
      <c r="D949" s="38"/>
      <c r="E949" s="38"/>
      <c r="F949" s="40"/>
      <c r="G949" s="38" t="s">
        <v>141</v>
      </c>
      <c r="H949" s="43"/>
      <c r="I949" s="36"/>
    </row>
    <row r="950" spans="1:9" ht="15" thickBot="1" x14ac:dyDescent="0.4">
      <c r="A950" s="841"/>
      <c r="B950" s="826"/>
      <c r="C950" s="38"/>
      <c r="D950" s="38"/>
      <c r="E950" s="38"/>
      <c r="F950" s="40"/>
      <c r="G950" s="38" t="s">
        <v>203</v>
      </c>
      <c r="H950" s="43"/>
      <c r="I950" s="36"/>
    </row>
    <row r="951" spans="1:9" ht="15" thickBot="1" x14ac:dyDescent="0.4">
      <c r="A951" s="841"/>
      <c r="B951" s="826"/>
      <c r="C951" s="38"/>
      <c r="D951" s="38"/>
      <c r="E951" s="38"/>
      <c r="F951" s="40"/>
      <c r="G951" s="38" t="s">
        <v>441</v>
      </c>
      <c r="H951" s="43"/>
      <c r="I951" s="36"/>
    </row>
    <row r="952" spans="1:9" ht="15" thickBot="1" x14ac:dyDescent="0.4">
      <c r="A952" s="841"/>
      <c r="B952" s="826"/>
      <c r="C952" s="38"/>
      <c r="D952" s="38"/>
      <c r="E952" s="38"/>
      <c r="F952" s="40"/>
      <c r="G952" s="38" t="s">
        <v>142</v>
      </c>
      <c r="H952" s="44"/>
      <c r="I952" s="36"/>
    </row>
    <row r="953" spans="1:9" ht="15" thickBot="1" x14ac:dyDescent="0.4">
      <c r="A953" s="842"/>
      <c r="B953" s="827"/>
      <c r="C953" s="178">
        <f t="shared" ref="C953:D953" si="198">SUM(C948:C952)</f>
        <v>0</v>
      </c>
      <c r="D953" s="178">
        <f t="shared" si="198"/>
        <v>0</v>
      </c>
      <c r="E953" s="178">
        <f>SUM(E948:E952)</f>
        <v>0</v>
      </c>
      <c r="F953" s="39"/>
      <c r="G953" s="23" t="s">
        <v>144</v>
      </c>
      <c r="H953" s="44"/>
      <c r="I953" s="36"/>
    </row>
    <row r="954" spans="1:9" ht="15" thickBot="1" x14ac:dyDescent="0.4">
      <c r="A954" s="840" t="s">
        <v>341</v>
      </c>
      <c r="B954" s="825" t="s">
        <v>1631</v>
      </c>
      <c r="C954" s="38"/>
      <c r="D954" s="38"/>
      <c r="E954" s="38"/>
      <c r="F954" s="40"/>
      <c r="G954" s="38" t="s">
        <v>139</v>
      </c>
      <c r="H954" s="43">
        <v>288724610</v>
      </c>
      <c r="I954" s="36" t="s">
        <v>354</v>
      </c>
    </row>
    <row r="955" spans="1:9" ht="15" thickBot="1" x14ac:dyDescent="0.4">
      <c r="A955" s="841"/>
      <c r="B955" s="826"/>
      <c r="C955" s="38"/>
      <c r="D955" s="38"/>
      <c r="E955" s="38"/>
      <c r="F955" s="40"/>
      <c r="G955" s="38" t="s">
        <v>141</v>
      </c>
      <c r="H955" s="43"/>
      <c r="I955" s="36"/>
    </row>
    <row r="956" spans="1:9" ht="15" thickBot="1" x14ac:dyDescent="0.4">
      <c r="A956" s="841"/>
      <c r="B956" s="826"/>
      <c r="C956" s="38"/>
      <c r="D956" s="38"/>
      <c r="E956" s="38"/>
      <c r="F956" s="40"/>
      <c r="G956" s="38" t="s">
        <v>203</v>
      </c>
      <c r="H956" s="43"/>
      <c r="I956" s="36"/>
    </row>
    <row r="957" spans="1:9" ht="15" thickBot="1" x14ac:dyDescent="0.4">
      <c r="A957" s="841"/>
      <c r="B957" s="826"/>
      <c r="C957" s="38"/>
      <c r="D957" s="38"/>
      <c r="E957" s="38"/>
      <c r="F957" s="40"/>
      <c r="G957" s="38" t="s">
        <v>441</v>
      </c>
      <c r="H957" s="43"/>
      <c r="I957" s="36"/>
    </row>
    <row r="958" spans="1:9" ht="15" thickBot="1" x14ac:dyDescent="0.4">
      <c r="A958" s="841"/>
      <c r="B958" s="826"/>
      <c r="C958" s="38"/>
      <c r="D958" s="38"/>
      <c r="E958" s="38"/>
      <c r="F958" s="40"/>
      <c r="G958" s="38" t="s">
        <v>142</v>
      </c>
      <c r="H958" s="44"/>
      <c r="I958" s="36"/>
    </row>
    <row r="959" spans="1:9" ht="15" customHeight="1" thickBot="1" x14ac:dyDescent="0.4">
      <c r="A959" s="842"/>
      <c r="B959" s="827"/>
      <c r="C959" s="178">
        <f t="shared" ref="C959:D959" si="199">SUM(C954:C958)</f>
        <v>0</v>
      </c>
      <c r="D959" s="178">
        <f t="shared" si="199"/>
        <v>0</v>
      </c>
      <c r="E959" s="178">
        <f>SUM(E954:E958)</f>
        <v>0</v>
      </c>
      <c r="F959" s="39"/>
      <c r="G959" s="23" t="s">
        <v>144</v>
      </c>
      <c r="H959" s="44"/>
      <c r="I959" s="36"/>
    </row>
    <row r="960" spans="1:9" ht="20.5" customHeight="1" thickBot="1" x14ac:dyDescent="0.4">
      <c r="A960" s="840" t="s">
        <v>342</v>
      </c>
      <c r="B960" s="825" t="s">
        <v>455</v>
      </c>
      <c r="C960" s="239"/>
      <c r="D960" s="239"/>
      <c r="E960" s="239"/>
      <c r="F960" s="73"/>
      <c r="G960" s="230" t="s">
        <v>139</v>
      </c>
      <c r="H960" s="231">
        <v>288724610</v>
      </c>
      <c r="I960" s="36" t="s">
        <v>354</v>
      </c>
    </row>
    <row r="961" spans="1:9" ht="14.5" customHeight="1" thickBot="1" x14ac:dyDescent="0.4">
      <c r="A961" s="841"/>
      <c r="B961" s="826"/>
      <c r="C961" s="239"/>
      <c r="D961" s="239"/>
      <c r="E961" s="239"/>
      <c r="F961" s="73"/>
      <c r="G961" s="230" t="s">
        <v>141</v>
      </c>
      <c r="H961" s="231"/>
      <c r="I961" s="36"/>
    </row>
    <row r="962" spans="1:9" ht="21" customHeight="1" thickBot="1" x14ac:dyDescent="0.4">
      <c r="A962" s="841"/>
      <c r="B962" s="826"/>
      <c r="C962" s="239"/>
      <c r="D962" s="239"/>
      <c r="E962" s="239"/>
      <c r="F962" s="73"/>
      <c r="G962" s="230" t="s">
        <v>203</v>
      </c>
      <c r="H962" s="231"/>
      <c r="I962" s="36"/>
    </row>
    <row r="963" spans="1:9" ht="17.5" customHeight="1" thickBot="1" x14ac:dyDescent="0.4">
      <c r="A963" s="841"/>
      <c r="B963" s="826"/>
      <c r="C963" s="239"/>
      <c r="D963" s="239"/>
      <c r="E963" s="239"/>
      <c r="F963" s="73"/>
      <c r="G963" s="230" t="s">
        <v>441</v>
      </c>
      <c r="H963" s="231"/>
      <c r="I963" s="36"/>
    </row>
    <row r="964" spans="1:9" ht="15" customHeight="1" thickBot="1" x14ac:dyDescent="0.4">
      <c r="A964" s="841"/>
      <c r="B964" s="826"/>
      <c r="C964" s="239"/>
      <c r="D964" s="239"/>
      <c r="E964" s="239"/>
      <c r="F964" s="73"/>
      <c r="G964" s="230" t="s">
        <v>142</v>
      </c>
      <c r="H964" s="233"/>
      <c r="I964" s="36"/>
    </row>
    <row r="965" spans="1:9" ht="15" thickBot="1" x14ac:dyDescent="0.4">
      <c r="A965" s="842"/>
      <c r="B965" s="827"/>
      <c r="C965" s="228">
        <f t="shared" ref="C965:D965" si="200">SUM(C960:C964)</f>
        <v>0</v>
      </c>
      <c r="D965" s="228">
        <f t="shared" si="200"/>
        <v>0</v>
      </c>
      <c r="E965" s="228">
        <f>SUM(E960:E964)</f>
        <v>0</v>
      </c>
      <c r="F965" s="232"/>
      <c r="G965" s="229" t="s">
        <v>144</v>
      </c>
      <c r="H965" s="233"/>
      <c r="I965" s="36"/>
    </row>
    <row r="966" spans="1:9" ht="15" thickBot="1" x14ac:dyDescent="0.4">
      <c r="A966" s="47" t="s">
        <v>208</v>
      </c>
      <c r="B966" s="48" t="s">
        <v>452</v>
      </c>
      <c r="C966" s="222"/>
      <c r="D966" s="222"/>
      <c r="E966" s="222"/>
      <c r="F966" s="223" t="s">
        <v>277</v>
      </c>
      <c r="G966" s="221"/>
      <c r="H966" s="222"/>
      <c r="I966" s="49"/>
    </row>
    <row r="967" spans="1:9" ht="26.5" thickBot="1" x14ac:dyDescent="0.4">
      <c r="A967" s="51" t="s">
        <v>345</v>
      </c>
      <c r="B967" s="52" t="s">
        <v>456</v>
      </c>
      <c r="C967" s="226"/>
      <c r="D967" s="226"/>
      <c r="E967" s="226"/>
      <c r="F967" s="227" t="s">
        <v>288</v>
      </c>
      <c r="G967" s="225"/>
      <c r="H967" s="226"/>
      <c r="I967" s="53"/>
    </row>
    <row r="968" spans="1:9" ht="15" thickBot="1" x14ac:dyDescent="0.4">
      <c r="A968" s="840" t="s">
        <v>348</v>
      </c>
      <c r="B968" s="830" t="s">
        <v>457</v>
      </c>
      <c r="C968" s="239">
        <v>100</v>
      </c>
      <c r="D968" s="239">
        <v>100</v>
      </c>
      <c r="E968" s="239">
        <v>100</v>
      </c>
      <c r="F968" s="73"/>
      <c r="G968" s="230" t="s">
        <v>139</v>
      </c>
      <c r="H968" s="231">
        <v>288724610</v>
      </c>
      <c r="I968" s="369" t="s">
        <v>354</v>
      </c>
    </row>
    <row r="969" spans="1:9" ht="15" thickBot="1" x14ac:dyDescent="0.4">
      <c r="A969" s="841"/>
      <c r="B969" s="831"/>
      <c r="C969" s="239"/>
      <c r="D969" s="239"/>
      <c r="E969" s="239"/>
      <c r="F969" s="73"/>
      <c r="G969" s="230" t="s">
        <v>141</v>
      </c>
      <c r="H969" s="231"/>
      <c r="I969" s="369"/>
    </row>
    <row r="970" spans="1:9" ht="15" thickBot="1" x14ac:dyDescent="0.4">
      <c r="A970" s="841"/>
      <c r="B970" s="831"/>
      <c r="C970" s="239"/>
      <c r="D970" s="239"/>
      <c r="E970" s="239"/>
      <c r="F970" s="73"/>
      <c r="G970" s="230" t="s">
        <v>203</v>
      </c>
      <c r="H970" s="231"/>
      <c r="I970" s="369"/>
    </row>
    <row r="971" spans="1:9" ht="15" customHeight="1" thickBot="1" x14ac:dyDescent="0.4">
      <c r="A971" s="841"/>
      <c r="B971" s="831"/>
      <c r="C971" s="239"/>
      <c r="D971" s="239"/>
      <c r="E971" s="239"/>
      <c r="F971" s="73"/>
      <c r="G971" s="230" t="s">
        <v>441</v>
      </c>
      <c r="H971" s="231"/>
      <c r="I971" s="369"/>
    </row>
    <row r="972" spans="1:9" ht="15" thickBot="1" x14ac:dyDescent="0.4">
      <c r="A972" s="841"/>
      <c r="B972" s="831"/>
      <c r="C972" s="239"/>
      <c r="D972" s="239"/>
      <c r="E972" s="239"/>
      <c r="F972" s="73"/>
      <c r="G972" s="230" t="s">
        <v>142</v>
      </c>
      <c r="H972" s="233"/>
      <c r="I972" s="369"/>
    </row>
    <row r="973" spans="1:9" ht="15" thickBot="1" x14ac:dyDescent="0.4">
      <c r="A973" s="842"/>
      <c r="B973" s="832"/>
      <c r="C973" s="228">
        <f t="shared" ref="C973:D973" si="201">SUM(C968:C972)</f>
        <v>100</v>
      </c>
      <c r="D973" s="228">
        <f t="shared" si="201"/>
        <v>100</v>
      </c>
      <c r="E973" s="228">
        <f>SUM(E968:E972)</f>
        <v>100</v>
      </c>
      <c r="F973" s="232"/>
      <c r="G973" s="229" t="s">
        <v>144</v>
      </c>
      <c r="H973" s="233"/>
      <c r="I973" s="369"/>
    </row>
    <row r="974" spans="1:9" ht="15" thickBot="1" x14ac:dyDescent="0.4">
      <c r="A974" s="837" t="s">
        <v>350</v>
      </c>
      <c r="B974" s="830" t="s">
        <v>458</v>
      </c>
      <c r="C974" s="445">
        <v>4357</v>
      </c>
      <c r="D974" s="239">
        <v>4503</v>
      </c>
      <c r="E974" s="239">
        <v>4623</v>
      </c>
      <c r="F974" s="73"/>
      <c r="G974" s="230" t="s">
        <v>139</v>
      </c>
      <c r="H974" s="231">
        <v>288724610</v>
      </c>
      <c r="I974" s="369" t="s">
        <v>1394</v>
      </c>
    </row>
    <row r="975" spans="1:9" ht="15" thickBot="1" x14ac:dyDescent="0.4">
      <c r="A975" s="838"/>
      <c r="B975" s="831"/>
      <c r="C975" s="239"/>
      <c r="D975" s="239"/>
      <c r="E975" s="239"/>
      <c r="F975" s="73"/>
      <c r="G975" s="230" t="s">
        <v>141</v>
      </c>
      <c r="H975" s="231"/>
      <c r="I975" s="369"/>
    </row>
    <row r="976" spans="1:9" ht="18" customHeight="1" thickBot="1" x14ac:dyDescent="0.4">
      <c r="A976" s="838"/>
      <c r="B976" s="831"/>
      <c r="C976" s="239"/>
      <c r="D976" s="239"/>
      <c r="E976" s="239"/>
      <c r="F976" s="73"/>
      <c r="G976" s="230" t="s">
        <v>203</v>
      </c>
      <c r="H976" s="231"/>
      <c r="I976" s="369"/>
    </row>
    <row r="977" spans="1:9" ht="15" customHeight="1" thickBot="1" x14ac:dyDescent="0.4">
      <c r="A977" s="838"/>
      <c r="B977" s="831"/>
      <c r="C977" s="239"/>
      <c r="D977" s="239"/>
      <c r="E977" s="239"/>
      <c r="F977" s="73"/>
      <c r="G977" s="230" t="s">
        <v>441</v>
      </c>
      <c r="H977" s="231"/>
      <c r="I977" s="369"/>
    </row>
    <row r="978" spans="1:9" ht="15" thickBot="1" x14ac:dyDescent="0.4">
      <c r="A978" s="838"/>
      <c r="B978" s="831"/>
      <c r="C978" s="239">
        <v>113.9</v>
      </c>
      <c r="D978" s="239"/>
      <c r="E978" s="239"/>
      <c r="F978" s="73"/>
      <c r="G978" s="230" t="s">
        <v>142</v>
      </c>
      <c r="H978" s="233"/>
      <c r="I978" s="369"/>
    </row>
    <row r="979" spans="1:9" ht="15" thickBot="1" x14ac:dyDescent="0.4">
      <c r="A979" s="839"/>
      <c r="B979" s="832"/>
      <c r="C979" s="228">
        <f t="shared" ref="C979:D979" si="202">SUM(C974:C978)</f>
        <v>4470.8999999999996</v>
      </c>
      <c r="D979" s="228">
        <f t="shared" si="202"/>
        <v>4503</v>
      </c>
      <c r="E979" s="228">
        <f>SUM(E974:E978)</f>
        <v>4623</v>
      </c>
      <c r="F979" s="232"/>
      <c r="G979" s="229" t="s">
        <v>144</v>
      </c>
      <c r="H979" s="233"/>
      <c r="I979" s="369"/>
    </row>
    <row r="980" spans="1:9" ht="15" thickBot="1" x14ac:dyDescent="0.4">
      <c r="A980" s="837" t="s">
        <v>351</v>
      </c>
      <c r="B980" s="830" t="s">
        <v>459</v>
      </c>
      <c r="C980" s="445">
        <v>1814</v>
      </c>
      <c r="D980" s="239">
        <v>1659</v>
      </c>
      <c r="E980" s="239">
        <v>1754</v>
      </c>
      <c r="F980" s="73"/>
      <c r="G980" s="230" t="s">
        <v>139</v>
      </c>
      <c r="H980" s="231">
        <v>288724610</v>
      </c>
      <c r="I980" s="369" t="s">
        <v>1396</v>
      </c>
    </row>
    <row r="981" spans="1:9" ht="15" thickBot="1" x14ac:dyDescent="0.4">
      <c r="A981" s="838"/>
      <c r="B981" s="831"/>
      <c r="C981" s="239"/>
      <c r="D981" s="239"/>
      <c r="E981" s="239"/>
      <c r="F981" s="73"/>
      <c r="G981" s="230" t="s">
        <v>141</v>
      </c>
      <c r="H981" s="231"/>
      <c r="I981" s="369"/>
    </row>
    <row r="982" spans="1:9" ht="15.65" customHeight="1" thickBot="1" x14ac:dyDescent="0.4">
      <c r="A982" s="838"/>
      <c r="B982" s="831"/>
      <c r="C982" s="239"/>
      <c r="D982" s="239"/>
      <c r="E982" s="239"/>
      <c r="F982" s="73"/>
      <c r="G982" s="230" t="s">
        <v>203</v>
      </c>
      <c r="H982" s="231"/>
      <c r="I982" s="369"/>
    </row>
    <row r="983" spans="1:9" ht="18" customHeight="1" thickBot="1" x14ac:dyDescent="0.4">
      <c r="A983" s="838"/>
      <c r="B983" s="831"/>
      <c r="C983" s="239"/>
      <c r="D983" s="239"/>
      <c r="E983" s="239"/>
      <c r="F983" s="73"/>
      <c r="G983" s="230" t="s">
        <v>441</v>
      </c>
      <c r="H983" s="231"/>
      <c r="I983" s="369"/>
    </row>
    <row r="984" spans="1:9" ht="16.149999999999999" customHeight="1" thickBot="1" x14ac:dyDescent="0.4">
      <c r="A984" s="838"/>
      <c r="B984" s="831"/>
      <c r="C984" s="239"/>
      <c r="D984" s="239"/>
      <c r="E984" s="239"/>
      <c r="F984" s="73"/>
      <c r="G984" s="230" t="s">
        <v>142</v>
      </c>
      <c r="H984" s="233"/>
      <c r="I984" s="369"/>
    </row>
    <row r="985" spans="1:9" ht="15" customHeight="1" thickBot="1" x14ac:dyDescent="0.4">
      <c r="A985" s="839"/>
      <c r="B985" s="832"/>
      <c r="C985" s="228">
        <f>SUM(C980:C984)</f>
        <v>1814</v>
      </c>
      <c r="D985" s="228">
        <f>SUM(D980:D984)</f>
        <v>1659</v>
      </c>
      <c r="E985" s="228">
        <f>SUM(E980:E984)</f>
        <v>1754</v>
      </c>
      <c r="F985" s="232"/>
      <c r="G985" s="229" t="s">
        <v>144</v>
      </c>
      <c r="H985" s="233"/>
      <c r="I985" s="369"/>
    </row>
    <row r="986" spans="1:9" ht="15" thickBot="1" x14ac:dyDescent="0.4">
      <c r="A986" s="837" t="s">
        <v>353</v>
      </c>
      <c r="B986" s="830" t="s">
        <v>1463</v>
      </c>
      <c r="C986" s="239">
        <v>15</v>
      </c>
      <c r="D986" s="239">
        <v>25</v>
      </c>
      <c r="E986" s="239">
        <v>25</v>
      </c>
      <c r="F986" s="73"/>
      <c r="G986" s="230" t="s">
        <v>139</v>
      </c>
      <c r="H986" s="231">
        <v>288724610</v>
      </c>
      <c r="I986" s="369" t="s">
        <v>354</v>
      </c>
    </row>
    <row r="987" spans="1:9" ht="15" thickBot="1" x14ac:dyDescent="0.4">
      <c r="A987" s="838"/>
      <c r="B987" s="831"/>
      <c r="C987" s="239"/>
      <c r="D987" s="239"/>
      <c r="E987" s="239"/>
      <c r="F987" s="73"/>
      <c r="G987" s="230" t="s">
        <v>141</v>
      </c>
      <c r="H987" s="231"/>
      <c r="I987" s="369"/>
    </row>
    <row r="988" spans="1:9" ht="15" thickBot="1" x14ac:dyDescent="0.4">
      <c r="A988" s="838"/>
      <c r="B988" s="831"/>
      <c r="C988" s="239"/>
      <c r="D988" s="239"/>
      <c r="E988" s="239"/>
      <c r="F988" s="73"/>
      <c r="G988" s="230" t="s">
        <v>203</v>
      </c>
      <c r="H988" s="231"/>
      <c r="I988" s="369"/>
    </row>
    <row r="989" spans="1:9" ht="15" thickBot="1" x14ac:dyDescent="0.4">
      <c r="A989" s="838"/>
      <c r="B989" s="831"/>
      <c r="C989" s="239"/>
      <c r="D989" s="239"/>
      <c r="E989" s="239"/>
      <c r="F989" s="73"/>
      <c r="G989" s="230" t="s">
        <v>441</v>
      </c>
      <c r="H989" s="231"/>
      <c r="I989" s="369"/>
    </row>
    <row r="990" spans="1:9" ht="16.149999999999999" customHeight="1" thickBot="1" x14ac:dyDescent="0.4">
      <c r="A990" s="838"/>
      <c r="B990" s="831"/>
      <c r="C990" s="239"/>
      <c r="D990" s="239"/>
      <c r="E990" s="239"/>
      <c r="F990" s="73"/>
      <c r="G990" s="230" t="s">
        <v>142</v>
      </c>
      <c r="H990" s="233"/>
      <c r="I990" s="369"/>
    </row>
    <row r="991" spans="1:9" ht="15" customHeight="1" thickBot="1" x14ac:dyDescent="0.4">
      <c r="A991" s="839"/>
      <c r="B991" s="832"/>
      <c r="C991" s="228">
        <f>SUM(C986:C990)</f>
        <v>15</v>
      </c>
      <c r="D991" s="228">
        <f>SUM(D986:D990)</f>
        <v>25</v>
      </c>
      <c r="E991" s="228">
        <f>SUM(E986:E990)</f>
        <v>25</v>
      </c>
      <c r="F991" s="232"/>
      <c r="G991" s="229" t="s">
        <v>144</v>
      </c>
      <c r="H991" s="233"/>
      <c r="I991" s="369"/>
    </row>
    <row r="992" spans="1:9" ht="15" thickBot="1" x14ac:dyDescent="0.4">
      <c r="A992" s="47" t="s">
        <v>226</v>
      </c>
      <c r="B992" s="221" t="s">
        <v>460</v>
      </c>
      <c r="C992" s="222"/>
      <c r="D992" s="222"/>
      <c r="E992" s="222"/>
      <c r="F992" s="223" t="s">
        <v>294</v>
      </c>
      <c r="G992" s="221"/>
      <c r="H992" s="222"/>
      <c r="I992" s="222"/>
    </row>
    <row r="993" spans="1:9" ht="26.5" thickBot="1" x14ac:dyDescent="0.4">
      <c r="A993" s="51" t="s">
        <v>227</v>
      </c>
      <c r="B993" s="225" t="s">
        <v>339</v>
      </c>
      <c r="C993" s="226"/>
      <c r="D993" s="226"/>
      <c r="E993" s="226"/>
      <c r="F993" s="227" t="s">
        <v>296</v>
      </c>
      <c r="G993" s="225"/>
      <c r="H993" s="226"/>
      <c r="I993" s="226"/>
    </row>
    <row r="994" spans="1:9" ht="15" thickBot="1" x14ac:dyDescent="0.4">
      <c r="A994" s="837" t="s">
        <v>228</v>
      </c>
      <c r="B994" s="830" t="s">
        <v>302</v>
      </c>
      <c r="C994" s="445">
        <v>4755</v>
      </c>
      <c r="D994" s="239">
        <v>4093</v>
      </c>
      <c r="E994" s="239">
        <v>1980</v>
      </c>
      <c r="F994" s="73"/>
      <c r="G994" s="230" t="s">
        <v>139</v>
      </c>
      <c r="H994" s="231">
        <v>288724610</v>
      </c>
      <c r="I994" s="369" t="s">
        <v>1394</v>
      </c>
    </row>
    <row r="995" spans="1:9" ht="15" thickBot="1" x14ac:dyDescent="0.4">
      <c r="A995" s="838"/>
      <c r="B995" s="831"/>
      <c r="C995" s="239"/>
      <c r="D995" s="239"/>
      <c r="E995" s="239"/>
      <c r="F995" s="73"/>
      <c r="G995" s="230" t="s">
        <v>141</v>
      </c>
      <c r="H995" s="231"/>
      <c r="I995" s="369"/>
    </row>
    <row r="996" spans="1:9" ht="13.9" customHeight="1" thickBot="1" x14ac:dyDescent="0.4">
      <c r="A996" s="838"/>
      <c r="B996" s="831"/>
      <c r="C996" s="239"/>
      <c r="D996" s="239"/>
      <c r="E996" s="239"/>
      <c r="F996" s="73"/>
      <c r="G996" s="230" t="s">
        <v>203</v>
      </c>
      <c r="H996" s="231"/>
      <c r="I996" s="369"/>
    </row>
    <row r="997" spans="1:9" ht="15" customHeight="1" thickBot="1" x14ac:dyDescent="0.4">
      <c r="A997" s="838"/>
      <c r="B997" s="831"/>
      <c r="C997" s="239">
        <v>1760</v>
      </c>
      <c r="D997" s="239">
        <v>1001</v>
      </c>
      <c r="E997" s="239">
        <v>300</v>
      </c>
      <c r="F997" s="73"/>
      <c r="G997" s="230" t="s">
        <v>441</v>
      </c>
      <c r="H997" s="231"/>
      <c r="I997" s="369"/>
    </row>
    <row r="998" spans="1:9" ht="15" thickBot="1" x14ac:dyDescent="0.4">
      <c r="A998" s="838"/>
      <c r="B998" s="831"/>
      <c r="C998" s="239"/>
      <c r="D998" s="239"/>
      <c r="E998" s="239"/>
      <c r="F998" s="73"/>
      <c r="G998" s="230" t="s">
        <v>142</v>
      </c>
      <c r="H998" s="233"/>
      <c r="I998" s="369"/>
    </row>
    <row r="999" spans="1:9" ht="15" thickBot="1" x14ac:dyDescent="0.4">
      <c r="A999" s="839"/>
      <c r="B999" s="832"/>
      <c r="C999" s="228">
        <f t="shared" ref="C999:D999" si="203">SUM(C994:C998)</f>
        <v>6515</v>
      </c>
      <c r="D999" s="228">
        <f t="shared" si="203"/>
        <v>5094</v>
      </c>
      <c r="E999" s="228">
        <f>SUM(E994:E998)</f>
        <v>2280</v>
      </c>
      <c r="F999" s="232"/>
      <c r="G999" s="229" t="s">
        <v>144</v>
      </c>
      <c r="H999" s="233"/>
      <c r="I999" s="369"/>
    </row>
    <row r="1000" spans="1:9" ht="15" thickBot="1" x14ac:dyDescent="0.4">
      <c r="A1000" s="840" t="s">
        <v>235</v>
      </c>
      <c r="B1000" s="830" t="s">
        <v>465</v>
      </c>
      <c r="C1000" s="445">
        <v>1410</v>
      </c>
      <c r="D1000" s="239">
        <v>1310</v>
      </c>
      <c r="E1000" s="239">
        <v>1310</v>
      </c>
      <c r="F1000" s="73"/>
      <c r="G1000" s="230" t="s">
        <v>139</v>
      </c>
      <c r="H1000" s="231">
        <v>288724610</v>
      </c>
      <c r="I1000" s="369" t="s">
        <v>354</v>
      </c>
    </row>
    <row r="1001" spans="1:9" ht="15" thickBot="1" x14ac:dyDescent="0.4">
      <c r="A1001" s="841"/>
      <c r="B1001" s="831"/>
      <c r="C1001" s="239"/>
      <c r="D1001" s="239"/>
      <c r="E1001" s="239"/>
      <c r="F1001" s="73"/>
      <c r="G1001" s="230" t="s">
        <v>141</v>
      </c>
      <c r="H1001" s="231"/>
      <c r="I1001" s="369"/>
    </row>
    <row r="1002" spans="1:9" ht="15" thickBot="1" x14ac:dyDescent="0.4">
      <c r="A1002" s="841"/>
      <c r="B1002" s="831"/>
      <c r="C1002" s="239"/>
      <c r="D1002" s="239"/>
      <c r="E1002" s="239"/>
      <c r="F1002" s="73"/>
      <c r="G1002" s="230" t="s">
        <v>203</v>
      </c>
      <c r="H1002" s="231"/>
      <c r="I1002" s="369"/>
    </row>
    <row r="1003" spans="1:9" ht="15" thickBot="1" x14ac:dyDescent="0.4">
      <c r="A1003" s="841"/>
      <c r="B1003" s="831"/>
      <c r="C1003" s="239"/>
      <c r="D1003" s="239"/>
      <c r="E1003" s="239"/>
      <c r="F1003" s="73"/>
      <c r="G1003" s="230" t="s">
        <v>441</v>
      </c>
      <c r="H1003" s="231"/>
      <c r="I1003" s="369"/>
    </row>
    <row r="1004" spans="1:9" ht="15" thickBot="1" x14ac:dyDescent="0.4">
      <c r="A1004" s="841"/>
      <c r="B1004" s="831"/>
      <c r="C1004" s="239"/>
      <c r="D1004" s="239"/>
      <c r="E1004" s="239"/>
      <c r="F1004" s="73"/>
      <c r="G1004" s="230" t="s">
        <v>142</v>
      </c>
      <c r="H1004" s="233"/>
      <c r="I1004" s="369"/>
    </row>
    <row r="1005" spans="1:9" ht="15" thickBot="1" x14ac:dyDescent="0.4">
      <c r="A1005" s="842"/>
      <c r="B1005" s="832"/>
      <c r="C1005" s="228">
        <f t="shared" ref="C1005:D1005" si="204">SUM(C1000:C1004)</f>
        <v>1410</v>
      </c>
      <c r="D1005" s="228">
        <f t="shared" si="204"/>
        <v>1310</v>
      </c>
      <c r="E1005" s="228">
        <f>SUM(E1000:E1004)</f>
        <v>1310</v>
      </c>
      <c r="F1005" s="232"/>
      <c r="G1005" s="229" t="s">
        <v>144</v>
      </c>
      <c r="H1005" s="233"/>
      <c r="I1005" s="369"/>
    </row>
    <row r="1006" spans="1:9" ht="18" customHeight="1" thickBot="1" x14ac:dyDescent="0.4">
      <c r="A1006" s="840" t="s">
        <v>461</v>
      </c>
      <c r="B1006" s="825" t="s">
        <v>466</v>
      </c>
      <c r="C1006" s="177">
        <v>10</v>
      </c>
      <c r="D1006" s="177">
        <v>10</v>
      </c>
      <c r="E1006" s="177">
        <v>10</v>
      </c>
      <c r="F1006" s="40"/>
      <c r="G1006" s="38" t="s">
        <v>139</v>
      </c>
      <c r="H1006" s="43">
        <v>288724610</v>
      </c>
      <c r="I1006" s="36" t="s">
        <v>354</v>
      </c>
    </row>
    <row r="1007" spans="1:9" ht="15" thickBot="1" x14ac:dyDescent="0.4">
      <c r="A1007" s="841"/>
      <c r="B1007" s="826"/>
      <c r="C1007" s="177"/>
      <c r="D1007" s="177"/>
      <c r="E1007" s="177"/>
      <c r="F1007" s="40"/>
      <c r="G1007" s="38" t="s">
        <v>141</v>
      </c>
      <c r="H1007" s="43"/>
      <c r="I1007" s="36"/>
    </row>
    <row r="1008" spans="1:9" ht="15" customHeight="1" thickBot="1" x14ac:dyDescent="0.4">
      <c r="A1008" s="841"/>
      <c r="B1008" s="826"/>
      <c r="C1008" s="177"/>
      <c r="D1008" s="177"/>
      <c r="E1008" s="177"/>
      <c r="F1008" s="40"/>
      <c r="G1008" s="38" t="s">
        <v>203</v>
      </c>
      <c r="H1008" s="43"/>
      <c r="I1008" s="36"/>
    </row>
    <row r="1009" spans="1:9" ht="19.149999999999999" customHeight="1" thickBot="1" x14ac:dyDescent="0.4">
      <c r="A1009" s="841"/>
      <c r="B1009" s="826"/>
      <c r="C1009" s="177"/>
      <c r="D1009" s="177"/>
      <c r="E1009" s="177"/>
      <c r="F1009" s="40"/>
      <c r="G1009" s="38" t="s">
        <v>441</v>
      </c>
      <c r="H1009" s="43"/>
      <c r="I1009" s="36"/>
    </row>
    <row r="1010" spans="1:9" ht="15" thickBot="1" x14ac:dyDescent="0.4">
      <c r="A1010" s="841"/>
      <c r="B1010" s="826"/>
      <c r="C1010" s="177"/>
      <c r="D1010" s="177"/>
      <c r="E1010" s="177"/>
      <c r="F1010" s="40"/>
      <c r="G1010" s="38" t="s">
        <v>142</v>
      </c>
      <c r="H1010" s="44"/>
      <c r="I1010" s="36"/>
    </row>
    <row r="1011" spans="1:9" ht="15" thickBot="1" x14ac:dyDescent="0.4">
      <c r="A1011" s="842"/>
      <c r="B1011" s="827"/>
      <c r="C1011" s="178">
        <f t="shared" ref="C1011:D1011" si="205">SUM(C1006:C1010)</f>
        <v>10</v>
      </c>
      <c r="D1011" s="178">
        <f t="shared" si="205"/>
        <v>10</v>
      </c>
      <c r="E1011" s="178">
        <f>SUM(E1006:E1010)</f>
        <v>10</v>
      </c>
      <c r="F1011" s="39"/>
      <c r="G1011" s="23" t="s">
        <v>144</v>
      </c>
      <c r="H1011" s="44"/>
      <c r="I1011" s="36"/>
    </row>
    <row r="1012" spans="1:9" ht="15" thickBot="1" x14ac:dyDescent="0.4">
      <c r="A1012" s="840" t="s">
        <v>462</v>
      </c>
      <c r="B1012" s="830" t="s">
        <v>467</v>
      </c>
      <c r="C1012" s="239">
        <v>437</v>
      </c>
      <c r="D1012" s="239">
        <v>1124</v>
      </c>
      <c r="E1012" s="239">
        <v>805</v>
      </c>
      <c r="F1012" s="73"/>
      <c r="G1012" s="230" t="s">
        <v>139</v>
      </c>
      <c r="H1012" s="231">
        <v>288724610</v>
      </c>
      <c r="I1012" s="369" t="s">
        <v>1395</v>
      </c>
    </row>
    <row r="1013" spans="1:9" ht="15" customHeight="1" thickBot="1" x14ac:dyDescent="0.4">
      <c r="A1013" s="841"/>
      <c r="B1013" s="831"/>
      <c r="C1013" s="239"/>
      <c r="D1013" s="239"/>
      <c r="E1013" s="239"/>
      <c r="F1013" s="73"/>
      <c r="G1013" s="230" t="s">
        <v>141</v>
      </c>
      <c r="H1013" s="231"/>
      <c r="I1013" s="369"/>
    </row>
    <row r="1014" spans="1:9" ht="15" thickBot="1" x14ac:dyDescent="0.4">
      <c r="A1014" s="841"/>
      <c r="B1014" s="831"/>
      <c r="C1014" s="239"/>
      <c r="D1014" s="239"/>
      <c r="E1014" s="239"/>
      <c r="F1014" s="73"/>
      <c r="G1014" s="230" t="s">
        <v>203</v>
      </c>
      <c r="H1014" s="231"/>
      <c r="I1014" s="369"/>
    </row>
    <row r="1015" spans="1:9" ht="15" thickBot="1" x14ac:dyDescent="0.4">
      <c r="A1015" s="841"/>
      <c r="B1015" s="831"/>
      <c r="C1015" s="239">
        <v>1853</v>
      </c>
      <c r="D1015" s="239">
        <v>1797</v>
      </c>
      <c r="E1015" s="239">
        <v>2139</v>
      </c>
      <c r="F1015" s="73"/>
      <c r="G1015" s="230" t="s">
        <v>441</v>
      </c>
      <c r="H1015" s="231"/>
      <c r="I1015" s="369"/>
    </row>
    <row r="1016" spans="1:9" ht="15" thickBot="1" x14ac:dyDescent="0.4">
      <c r="A1016" s="841"/>
      <c r="B1016" s="831"/>
      <c r="C1016" s="239"/>
      <c r="D1016" s="239"/>
      <c r="E1016" s="239"/>
      <c r="F1016" s="73"/>
      <c r="G1016" s="230" t="s">
        <v>142</v>
      </c>
      <c r="H1016" s="233"/>
      <c r="I1016" s="369"/>
    </row>
    <row r="1017" spans="1:9" ht="15" thickBot="1" x14ac:dyDescent="0.4">
      <c r="A1017" s="842"/>
      <c r="B1017" s="832"/>
      <c r="C1017" s="228">
        <f t="shared" ref="C1017:D1017" si="206">SUM(C1012:C1016)</f>
        <v>2290</v>
      </c>
      <c r="D1017" s="228">
        <f t="shared" si="206"/>
        <v>2921</v>
      </c>
      <c r="E1017" s="228">
        <f>SUM(E1012:E1016)</f>
        <v>2944</v>
      </c>
      <c r="F1017" s="232"/>
      <c r="G1017" s="229" t="s">
        <v>144</v>
      </c>
      <c r="H1017" s="233"/>
      <c r="I1017" s="369"/>
    </row>
    <row r="1018" spans="1:9" ht="15" thickBot="1" x14ac:dyDescent="0.4">
      <c r="A1018" s="837" t="s">
        <v>463</v>
      </c>
      <c r="B1018" s="830" t="s">
        <v>468</v>
      </c>
      <c r="C1018" s="239">
        <v>110</v>
      </c>
      <c r="D1018" s="239">
        <v>180</v>
      </c>
      <c r="E1018" s="239">
        <v>180</v>
      </c>
      <c r="F1018" s="73"/>
      <c r="G1018" s="230" t="s">
        <v>139</v>
      </c>
      <c r="H1018" s="231">
        <v>288724610</v>
      </c>
      <c r="I1018" s="369" t="s">
        <v>354</v>
      </c>
    </row>
    <row r="1019" spans="1:9" ht="15" thickBot="1" x14ac:dyDescent="0.4">
      <c r="A1019" s="838"/>
      <c r="B1019" s="831"/>
      <c r="C1019" s="239"/>
      <c r="D1019" s="239"/>
      <c r="E1019" s="239"/>
      <c r="F1019" s="73"/>
      <c r="G1019" s="230" t="s">
        <v>141</v>
      </c>
      <c r="H1019" s="231"/>
      <c r="I1019" s="369"/>
    </row>
    <row r="1020" spans="1:9" ht="15" thickBot="1" x14ac:dyDescent="0.4">
      <c r="A1020" s="838"/>
      <c r="B1020" s="831"/>
      <c r="C1020" s="239"/>
      <c r="D1020" s="239"/>
      <c r="E1020" s="239"/>
      <c r="F1020" s="73"/>
      <c r="G1020" s="230" t="s">
        <v>203</v>
      </c>
      <c r="H1020" s="231"/>
      <c r="I1020" s="369"/>
    </row>
    <row r="1021" spans="1:9" ht="15" thickBot="1" x14ac:dyDescent="0.4">
      <c r="A1021" s="838"/>
      <c r="B1021" s="831"/>
      <c r="C1021" s="239">
        <v>170</v>
      </c>
      <c r="D1021" s="239">
        <v>170</v>
      </c>
      <c r="E1021" s="239">
        <v>170</v>
      </c>
      <c r="F1021" s="73"/>
      <c r="G1021" s="230" t="s">
        <v>441</v>
      </c>
      <c r="H1021" s="231"/>
      <c r="I1021" s="369"/>
    </row>
    <row r="1022" spans="1:9" ht="15" thickBot="1" x14ac:dyDescent="0.4">
      <c r="A1022" s="838"/>
      <c r="B1022" s="831"/>
      <c r="C1022" s="239"/>
      <c r="D1022" s="239"/>
      <c r="E1022" s="239"/>
      <c r="F1022" s="73"/>
      <c r="G1022" s="230" t="s">
        <v>142</v>
      </c>
      <c r="H1022" s="233"/>
      <c r="I1022" s="369"/>
    </row>
    <row r="1023" spans="1:9" ht="15" thickBot="1" x14ac:dyDescent="0.4">
      <c r="A1023" s="839"/>
      <c r="B1023" s="832"/>
      <c r="C1023" s="228">
        <f t="shared" ref="C1023:D1023" si="207">SUM(C1018:C1022)</f>
        <v>280</v>
      </c>
      <c r="D1023" s="228">
        <f t="shared" si="207"/>
        <v>350</v>
      </c>
      <c r="E1023" s="228">
        <f>SUM(E1018:E1022)</f>
        <v>350</v>
      </c>
      <c r="F1023" s="232"/>
      <c r="G1023" s="229" t="s">
        <v>144</v>
      </c>
      <c r="H1023" s="233"/>
      <c r="I1023" s="369"/>
    </row>
    <row r="1024" spans="1:9" ht="15" thickBot="1" x14ac:dyDescent="0.4">
      <c r="A1024" s="840" t="s">
        <v>464</v>
      </c>
      <c r="B1024" s="830" t="s">
        <v>469</v>
      </c>
      <c r="C1024" s="239">
        <v>645</v>
      </c>
      <c r="D1024" s="239">
        <v>675</v>
      </c>
      <c r="E1024" s="239">
        <v>705</v>
      </c>
      <c r="F1024" s="73"/>
      <c r="G1024" s="230" t="s">
        <v>139</v>
      </c>
      <c r="H1024" s="231">
        <v>288724610</v>
      </c>
      <c r="I1024" s="369" t="s">
        <v>354</v>
      </c>
    </row>
    <row r="1025" spans="1:12" ht="15" thickBot="1" x14ac:dyDescent="0.4">
      <c r="A1025" s="841"/>
      <c r="B1025" s="831"/>
      <c r="C1025" s="239"/>
      <c r="D1025" s="239"/>
      <c r="E1025" s="239"/>
      <c r="F1025" s="73"/>
      <c r="G1025" s="230" t="s">
        <v>141</v>
      </c>
      <c r="H1025" s="231"/>
      <c r="I1025" s="369"/>
    </row>
    <row r="1026" spans="1:12" ht="18" customHeight="1" thickBot="1" x14ac:dyDescent="0.4">
      <c r="A1026" s="841"/>
      <c r="B1026" s="831"/>
      <c r="C1026" s="239"/>
      <c r="D1026" s="239"/>
      <c r="E1026" s="239"/>
      <c r="F1026" s="73"/>
      <c r="G1026" s="230" t="s">
        <v>203</v>
      </c>
      <c r="H1026" s="231"/>
      <c r="I1026" s="369"/>
    </row>
    <row r="1027" spans="1:12" ht="16.149999999999999" customHeight="1" thickBot="1" x14ac:dyDescent="0.4">
      <c r="A1027" s="841"/>
      <c r="B1027" s="831"/>
      <c r="C1027" s="239"/>
      <c r="D1027" s="239"/>
      <c r="E1027" s="239"/>
      <c r="F1027" s="73"/>
      <c r="G1027" s="230" t="s">
        <v>441</v>
      </c>
      <c r="H1027" s="231"/>
      <c r="I1027" s="369"/>
    </row>
    <row r="1028" spans="1:12" ht="15" thickBot="1" x14ac:dyDescent="0.4">
      <c r="A1028" s="841"/>
      <c r="B1028" s="831"/>
      <c r="C1028" s="239"/>
      <c r="D1028" s="239"/>
      <c r="E1028" s="239"/>
      <c r="F1028" s="73"/>
      <c r="G1028" s="230" t="s">
        <v>142</v>
      </c>
      <c r="H1028" s="233"/>
      <c r="I1028" s="369"/>
    </row>
    <row r="1029" spans="1:12" ht="15" thickBot="1" x14ac:dyDescent="0.4">
      <c r="A1029" s="842"/>
      <c r="B1029" s="832"/>
      <c r="C1029" s="228">
        <f t="shared" ref="C1029:D1029" si="208">SUM(C1024:C1028)</f>
        <v>645</v>
      </c>
      <c r="D1029" s="228">
        <f t="shared" si="208"/>
        <v>675</v>
      </c>
      <c r="E1029" s="228">
        <f>SUM(E1024:E1028)</f>
        <v>705</v>
      </c>
      <c r="F1029" s="232"/>
      <c r="G1029" s="229" t="s">
        <v>144</v>
      </c>
      <c r="H1029" s="233"/>
      <c r="I1029" s="369"/>
    </row>
    <row r="1030" spans="1:12" ht="15" thickBot="1" x14ac:dyDescent="0.4">
      <c r="A1030" s="47" t="s">
        <v>226</v>
      </c>
      <c r="B1030" s="48" t="s">
        <v>460</v>
      </c>
      <c r="C1030" s="49"/>
      <c r="D1030" s="49"/>
      <c r="E1030" s="49"/>
      <c r="F1030" s="50" t="s">
        <v>294</v>
      </c>
      <c r="G1030" s="48"/>
      <c r="H1030" s="49"/>
      <c r="I1030" s="49"/>
    </row>
    <row r="1031" spans="1:12" ht="39.5" thickBot="1" x14ac:dyDescent="0.4">
      <c r="A1031" s="51" t="s">
        <v>239</v>
      </c>
      <c r="B1031" s="52" t="s">
        <v>470</v>
      </c>
      <c r="C1031" s="53"/>
      <c r="D1031" s="53"/>
      <c r="E1031" s="53"/>
      <c r="F1031" s="54"/>
      <c r="G1031" s="52"/>
      <c r="H1031" s="53"/>
      <c r="I1031" s="53"/>
    </row>
    <row r="1032" spans="1:12" ht="15" thickBot="1" x14ac:dyDescent="0.4">
      <c r="A1032" s="840" t="s">
        <v>242</v>
      </c>
      <c r="B1032" s="825" t="s">
        <v>473</v>
      </c>
      <c r="C1032" s="445">
        <v>220</v>
      </c>
      <c r="D1032" s="239">
        <v>220</v>
      </c>
      <c r="E1032" s="177">
        <v>220</v>
      </c>
      <c r="F1032" s="40"/>
      <c r="G1032" s="38" t="s">
        <v>139</v>
      </c>
      <c r="H1032" s="43">
        <v>288724610</v>
      </c>
      <c r="I1032" s="36" t="s">
        <v>1395</v>
      </c>
    </row>
    <row r="1033" spans="1:12" ht="15" thickBot="1" x14ac:dyDescent="0.4">
      <c r="A1033" s="841"/>
      <c r="B1033" s="826"/>
      <c r="C1033" s="239"/>
      <c r="D1033" s="239"/>
      <c r="E1033" s="177"/>
      <c r="F1033" s="40"/>
      <c r="G1033" s="38" t="s">
        <v>141</v>
      </c>
      <c r="H1033" s="43"/>
      <c r="I1033" s="36"/>
    </row>
    <row r="1034" spans="1:12" ht="15" thickBot="1" x14ac:dyDescent="0.4">
      <c r="A1034" s="841"/>
      <c r="B1034" s="826"/>
      <c r="C1034" s="239"/>
      <c r="D1034" s="239"/>
      <c r="E1034" s="177"/>
      <c r="F1034" s="40"/>
      <c r="G1034" s="38" t="s">
        <v>203</v>
      </c>
      <c r="H1034" s="43"/>
      <c r="I1034" s="36"/>
    </row>
    <row r="1035" spans="1:12" ht="15" thickBot="1" x14ac:dyDescent="0.4">
      <c r="A1035" s="841"/>
      <c r="B1035" s="826"/>
      <c r="C1035" s="239"/>
      <c r="D1035" s="239"/>
      <c r="E1035" s="177"/>
      <c r="F1035" s="40"/>
      <c r="G1035" s="38" t="s">
        <v>441</v>
      </c>
      <c r="H1035" s="43"/>
      <c r="I1035" s="36"/>
    </row>
    <row r="1036" spans="1:12" ht="15" customHeight="1" thickBot="1" x14ac:dyDescent="0.4">
      <c r="A1036" s="841"/>
      <c r="B1036" s="826"/>
      <c r="C1036" s="239"/>
      <c r="D1036" s="239"/>
      <c r="E1036" s="177"/>
      <c r="F1036" s="40"/>
      <c r="G1036" s="38" t="s">
        <v>142</v>
      </c>
      <c r="H1036" s="44"/>
      <c r="I1036" s="36"/>
    </row>
    <row r="1037" spans="1:12" ht="16.899999999999999" customHeight="1" thickBot="1" x14ac:dyDescent="0.4">
      <c r="A1037" s="842"/>
      <c r="B1037" s="827"/>
      <c r="C1037" s="228">
        <f t="shared" ref="C1037:D1037" si="209">SUM(C1032:C1036)</f>
        <v>220</v>
      </c>
      <c r="D1037" s="228">
        <f t="shared" si="209"/>
        <v>220</v>
      </c>
      <c r="E1037" s="178">
        <f>SUM(E1032:E1036)</f>
        <v>220</v>
      </c>
      <c r="F1037" s="39"/>
      <c r="G1037" s="23" t="s">
        <v>144</v>
      </c>
      <c r="H1037" s="44"/>
      <c r="I1037" s="36"/>
    </row>
    <row r="1038" spans="1:12" ht="17.5" customHeight="1" thickBot="1" x14ac:dyDescent="0.4">
      <c r="A1038" s="840" t="s">
        <v>471</v>
      </c>
      <c r="B1038" s="830" t="s">
        <v>474</v>
      </c>
      <c r="C1038" s="239">
        <v>5</v>
      </c>
      <c r="D1038" s="239">
        <v>5</v>
      </c>
      <c r="E1038" s="239">
        <v>5</v>
      </c>
      <c r="F1038" s="73"/>
      <c r="G1038" s="230" t="s">
        <v>139</v>
      </c>
      <c r="H1038" s="231">
        <v>288724610</v>
      </c>
      <c r="I1038" s="369" t="s">
        <v>1395</v>
      </c>
      <c r="J1038" s="307"/>
      <c r="K1038" s="307"/>
      <c r="L1038" s="307"/>
    </row>
    <row r="1039" spans="1:12" ht="16.899999999999999" customHeight="1" thickBot="1" x14ac:dyDescent="0.4">
      <c r="A1039" s="841"/>
      <c r="B1039" s="831"/>
      <c r="C1039" s="239"/>
      <c r="D1039" s="239"/>
      <c r="E1039" s="239"/>
      <c r="F1039" s="73"/>
      <c r="G1039" s="230" t="s">
        <v>141</v>
      </c>
      <c r="H1039" s="231"/>
      <c r="I1039" s="369"/>
      <c r="J1039" s="307"/>
      <c r="K1039" s="307"/>
      <c r="L1039" s="307"/>
    </row>
    <row r="1040" spans="1:12" ht="16.899999999999999" customHeight="1" thickBot="1" x14ac:dyDescent="0.4">
      <c r="A1040" s="841"/>
      <c r="B1040" s="831"/>
      <c r="C1040" s="239"/>
      <c r="D1040" s="239"/>
      <c r="E1040" s="239"/>
      <c r="F1040" s="73"/>
      <c r="G1040" s="230" t="s">
        <v>203</v>
      </c>
      <c r="H1040" s="231"/>
      <c r="I1040" s="369"/>
      <c r="J1040" s="307"/>
      <c r="K1040" s="307"/>
      <c r="L1040" s="307"/>
    </row>
    <row r="1041" spans="1:12" ht="16.899999999999999" customHeight="1" thickBot="1" x14ac:dyDescent="0.4">
      <c r="A1041" s="841"/>
      <c r="B1041" s="831"/>
      <c r="C1041" s="239"/>
      <c r="D1041" s="239"/>
      <c r="E1041" s="239"/>
      <c r="F1041" s="73"/>
      <c r="G1041" s="230" t="s">
        <v>441</v>
      </c>
      <c r="H1041" s="231"/>
      <c r="I1041" s="369"/>
      <c r="J1041" s="307"/>
      <c r="K1041" s="307"/>
      <c r="L1041" s="307"/>
    </row>
    <row r="1042" spans="1:12" ht="15" thickBot="1" x14ac:dyDescent="0.4">
      <c r="A1042" s="841"/>
      <c r="B1042" s="831"/>
      <c r="C1042" s="239"/>
      <c r="D1042" s="239"/>
      <c r="E1042" s="239"/>
      <c r="F1042" s="73"/>
      <c r="G1042" s="230" t="s">
        <v>142</v>
      </c>
      <c r="H1042" s="233"/>
      <c r="I1042" s="369"/>
      <c r="J1042" s="307"/>
      <c r="K1042" s="307"/>
      <c r="L1042" s="307"/>
    </row>
    <row r="1043" spans="1:12" ht="15" thickBot="1" x14ac:dyDescent="0.4">
      <c r="A1043" s="842"/>
      <c r="B1043" s="832"/>
      <c r="C1043" s="228">
        <f t="shared" ref="C1043:D1043" si="210">SUM(C1038:C1042)</f>
        <v>5</v>
      </c>
      <c r="D1043" s="228">
        <f t="shared" si="210"/>
        <v>5</v>
      </c>
      <c r="E1043" s="228">
        <f>SUM(E1038:E1042)</f>
        <v>5</v>
      </c>
      <c r="F1043" s="232"/>
      <c r="G1043" s="229" t="s">
        <v>144</v>
      </c>
      <c r="H1043" s="233"/>
      <c r="I1043" s="369"/>
      <c r="J1043" s="307"/>
      <c r="K1043" s="307"/>
      <c r="L1043" s="307"/>
    </row>
    <row r="1044" spans="1:12" ht="15" thickBot="1" x14ac:dyDescent="0.4">
      <c r="A1044" s="837" t="s">
        <v>1381</v>
      </c>
      <c r="B1044" s="830" t="s">
        <v>475</v>
      </c>
      <c r="C1044" s="239">
        <v>30</v>
      </c>
      <c r="D1044" s="239">
        <v>30</v>
      </c>
      <c r="E1044" s="239">
        <v>30</v>
      </c>
      <c r="F1044" s="73"/>
      <c r="G1044" s="230" t="s">
        <v>139</v>
      </c>
      <c r="H1044" s="231">
        <v>288724610</v>
      </c>
      <c r="I1044" s="369">
        <v>0</v>
      </c>
      <c r="J1044" s="307"/>
      <c r="K1044" s="307"/>
      <c r="L1044" s="307"/>
    </row>
    <row r="1045" spans="1:12" ht="16.149999999999999" customHeight="1" thickBot="1" x14ac:dyDescent="0.4">
      <c r="A1045" s="838"/>
      <c r="B1045" s="831"/>
      <c r="C1045" s="239"/>
      <c r="D1045" s="239"/>
      <c r="E1045" s="239"/>
      <c r="F1045" s="73"/>
      <c r="G1045" s="230" t="s">
        <v>141</v>
      </c>
      <c r="H1045" s="231"/>
      <c r="I1045" s="369"/>
      <c r="J1045" s="307"/>
      <c r="K1045" s="307"/>
      <c r="L1045" s="307"/>
    </row>
    <row r="1046" spans="1:12" ht="15" thickBot="1" x14ac:dyDescent="0.4">
      <c r="A1046" s="838"/>
      <c r="B1046" s="831"/>
      <c r="C1046" s="239"/>
      <c r="D1046" s="239"/>
      <c r="E1046" s="239"/>
      <c r="F1046" s="73"/>
      <c r="G1046" s="230" t="s">
        <v>203</v>
      </c>
      <c r="H1046" s="231"/>
      <c r="I1046" s="369"/>
      <c r="J1046" s="307"/>
      <c r="K1046" s="307"/>
      <c r="L1046" s="307"/>
    </row>
    <row r="1047" spans="1:12" ht="15" thickBot="1" x14ac:dyDescent="0.4">
      <c r="A1047" s="838"/>
      <c r="B1047" s="831"/>
      <c r="C1047" s="239"/>
      <c r="D1047" s="239"/>
      <c r="E1047" s="239"/>
      <c r="F1047" s="73"/>
      <c r="G1047" s="230" t="s">
        <v>441</v>
      </c>
      <c r="H1047" s="231"/>
      <c r="I1047" s="369"/>
      <c r="J1047" s="307"/>
      <c r="K1047" s="307"/>
      <c r="L1047" s="307"/>
    </row>
    <row r="1048" spans="1:12" ht="15" thickBot="1" x14ac:dyDescent="0.4">
      <c r="A1048" s="838"/>
      <c r="B1048" s="831"/>
      <c r="C1048" s="239"/>
      <c r="D1048" s="239"/>
      <c r="E1048" s="239"/>
      <c r="F1048" s="73"/>
      <c r="G1048" s="230" t="s">
        <v>142</v>
      </c>
      <c r="H1048" s="233"/>
      <c r="I1048" s="369"/>
      <c r="J1048" s="307"/>
      <c r="K1048" s="307"/>
      <c r="L1048" s="307"/>
    </row>
    <row r="1049" spans="1:12" ht="15" thickBot="1" x14ac:dyDescent="0.4">
      <c r="A1049" s="839"/>
      <c r="B1049" s="832"/>
      <c r="C1049" s="228">
        <f>SUM(C1044:C1048)</f>
        <v>30</v>
      </c>
      <c r="D1049" s="228">
        <f t="shared" ref="D1049" si="211">SUM(D1044:D1048)</f>
        <v>30</v>
      </c>
      <c r="E1049" s="228">
        <f>SUM(E1044:E1048)</f>
        <v>30</v>
      </c>
      <c r="F1049" s="232"/>
      <c r="G1049" s="229" t="s">
        <v>144</v>
      </c>
      <c r="H1049" s="233"/>
      <c r="I1049" s="369"/>
      <c r="J1049" s="307"/>
      <c r="K1049" s="307"/>
      <c r="L1049" s="307"/>
    </row>
    <row r="1050" spans="1:12" ht="15" thickBot="1" x14ac:dyDescent="0.4">
      <c r="A1050" s="840" t="s">
        <v>472</v>
      </c>
      <c r="B1050" s="830" t="s">
        <v>476</v>
      </c>
      <c r="C1050" s="239">
        <v>1700</v>
      </c>
      <c r="D1050" s="239">
        <v>1470</v>
      </c>
      <c r="E1050" s="239">
        <v>3120</v>
      </c>
      <c r="F1050" s="73"/>
      <c r="G1050" s="230" t="s">
        <v>139</v>
      </c>
      <c r="H1050" s="231">
        <v>288724610</v>
      </c>
      <c r="I1050" s="369" t="s">
        <v>1395</v>
      </c>
      <c r="J1050" s="434">
        <f>C889+C897+C903+C911+C919+C927+C933+C942+C948+C954+C960+C968+C974+C980+C994+C1000+C1006+C1012+C1018+C1024+C1032+C1038+C1050+C1044+C986</f>
        <v>16568</v>
      </c>
      <c r="K1050" s="434">
        <f t="shared" ref="K1050" si="212">D889+D897+D903+D911+D919+D927+D933+D942+D948+D954+D960+D968+D974+D980+D994+D1000+D1006+D1012+D1018+D1024+D1032+D1038+D1050+D1044+D986</f>
        <v>16912</v>
      </c>
      <c r="L1050" s="434">
        <f>E889+E897+E903+E911+E919+E927+E933+E942+E948+E954+E960+E968+E974+E980+E994+E1000+E1006+E1012+E1018+E1024+E1032+E1038+E1050+E1044+E986</f>
        <v>16048</v>
      </c>
    </row>
    <row r="1051" spans="1:12" ht="15" thickBot="1" x14ac:dyDescent="0.4">
      <c r="A1051" s="841"/>
      <c r="B1051" s="831"/>
      <c r="C1051" s="239"/>
      <c r="D1051" s="239"/>
      <c r="E1051" s="239"/>
      <c r="F1051" s="73"/>
      <c r="G1051" s="230" t="s">
        <v>141</v>
      </c>
      <c r="H1051" s="231"/>
      <c r="I1051" s="369"/>
      <c r="J1051" s="434">
        <f t="shared" ref="J1051:J1053" si="213">C890+C898+C904+C912+C920+C928+C934+C943+C949+C955+C961+C969+C975+C981+C995+C1001+C1007+C1013+C1019+C1025+C1033+C1039+C1051</f>
        <v>0</v>
      </c>
      <c r="K1051" s="434">
        <f t="shared" ref="K1051:L1053" si="214">D890+D898+D904+D912+D920+D928+D934+D943+D949+D955+D961+D969+D975+D981+D995+D1001+D1007+D1013+D1019+D1025+D1033+D1039+D1051</f>
        <v>0</v>
      </c>
      <c r="L1051" s="434">
        <f t="shared" si="214"/>
        <v>0</v>
      </c>
    </row>
    <row r="1052" spans="1:12" ht="15" thickBot="1" x14ac:dyDescent="0.4">
      <c r="A1052" s="841"/>
      <c r="B1052" s="831"/>
      <c r="C1052" s="239"/>
      <c r="D1052" s="239"/>
      <c r="E1052" s="239"/>
      <c r="F1052" s="73"/>
      <c r="G1052" s="230" t="s">
        <v>203</v>
      </c>
      <c r="H1052" s="231"/>
      <c r="I1052" s="369"/>
      <c r="J1052" s="434">
        <f t="shared" si="213"/>
        <v>0</v>
      </c>
      <c r="K1052" s="434">
        <f t="shared" si="214"/>
        <v>0</v>
      </c>
      <c r="L1052" s="434">
        <f t="shared" si="214"/>
        <v>0</v>
      </c>
    </row>
    <row r="1053" spans="1:12" ht="15" thickBot="1" x14ac:dyDescent="0.4">
      <c r="A1053" s="841"/>
      <c r="B1053" s="831"/>
      <c r="C1053" s="239"/>
      <c r="D1053" s="239"/>
      <c r="E1053" s="239"/>
      <c r="F1053" s="73"/>
      <c r="G1053" s="230" t="s">
        <v>441</v>
      </c>
      <c r="H1053" s="231"/>
      <c r="I1053" s="369"/>
      <c r="J1053" s="434">
        <f t="shared" si="213"/>
        <v>4003</v>
      </c>
      <c r="K1053" s="434">
        <f t="shared" si="214"/>
        <v>4003</v>
      </c>
      <c r="L1053" s="434">
        <f t="shared" si="214"/>
        <v>4003</v>
      </c>
    </row>
    <row r="1054" spans="1:12" ht="15" thickBot="1" x14ac:dyDescent="0.4">
      <c r="A1054" s="841"/>
      <c r="B1054" s="831"/>
      <c r="C1054" s="239">
        <v>52.6</v>
      </c>
      <c r="D1054" s="239"/>
      <c r="E1054" s="239"/>
      <c r="F1054" s="73"/>
      <c r="G1054" s="230" t="s">
        <v>142</v>
      </c>
      <c r="H1054" s="233"/>
      <c r="I1054" s="369"/>
      <c r="J1054" s="434">
        <f>C893+C901+C907+C915+C923+C931+C937+C946+C952+C958+C964+C972+C978+C984+C998+C1004+C1010+C1016+C1022+C1028+C1036+C1042+C1054+C1048</f>
        <v>166.5</v>
      </c>
      <c r="K1054" s="434">
        <f t="shared" ref="K1054:L1054" si="215">D893+D901+D907+D915+D923+D931+D937+D946+D952+D958+D964+D972+D978+D984+D998+D1004+D1010+D1016+D1022+D1028+D1036+D1042+D1054+D1048</f>
        <v>0</v>
      </c>
      <c r="L1054" s="434">
        <f t="shared" si="215"/>
        <v>0</v>
      </c>
    </row>
    <row r="1055" spans="1:12" ht="15" thickBot="1" x14ac:dyDescent="0.4">
      <c r="A1055" s="842"/>
      <c r="B1055" s="832"/>
      <c r="C1055" s="228">
        <f t="shared" ref="C1055" si="216">SUM(C1050:C1054)</f>
        <v>1752.6</v>
      </c>
      <c r="D1055" s="228">
        <f t="shared" ref="D1055" si="217">SUM(D1050:D1054)</f>
        <v>1470</v>
      </c>
      <c r="E1055" s="228">
        <f>SUM(E1050:E1054)</f>
        <v>3120</v>
      </c>
      <c r="F1055" s="232"/>
      <c r="G1055" s="229" t="s">
        <v>144</v>
      </c>
      <c r="H1055" s="233"/>
      <c r="I1055" s="369"/>
      <c r="J1055" s="460">
        <f>SUM(J1050:J1054)</f>
        <v>20737.5</v>
      </c>
      <c r="K1055" s="460">
        <f t="shared" ref="K1055:L1055" si="218">SUM(K1050:K1054)</f>
        <v>20915</v>
      </c>
      <c r="L1055" s="460">
        <f t="shared" si="218"/>
        <v>20051</v>
      </c>
    </row>
    <row r="1056" spans="1:12" ht="15" thickBot="1" x14ac:dyDescent="0.4">
      <c r="A1056" s="37"/>
      <c r="B1056" s="241" t="s">
        <v>238</v>
      </c>
      <c r="C1056" s="242"/>
      <c r="D1056" s="242"/>
      <c r="E1056" s="242"/>
      <c r="F1056" s="242"/>
      <c r="G1056" s="229"/>
      <c r="H1056" s="231"/>
      <c r="I1056" s="231"/>
      <c r="J1056" s="307"/>
      <c r="K1056" s="307"/>
      <c r="L1056" s="307"/>
    </row>
    <row r="1057" spans="1:12" ht="15" thickBot="1" x14ac:dyDescent="0.4">
      <c r="A1057" s="60"/>
      <c r="B1057" s="252" t="s">
        <v>573</v>
      </c>
      <c r="C1057" s="253">
        <f>C894+C902+C908+C916+C924+C932+C938+C947+C953+C959+C965+C973+C979+C985+C999+C1005+C1011+C1017+C1023+C1029+C1037+C1043+C1055+C1049+C991</f>
        <v>20737.5</v>
      </c>
      <c r="D1057" s="253">
        <f>D894+D902+D908+D916+D924+D932+D938+D947+D953+D959+D965+D973+D979+D985+D999+D1005+D1011+D1017+D1023+D1029+D1037+D1043+D1055+D1049+D991</f>
        <v>20915</v>
      </c>
      <c r="E1057" s="253">
        <f>E894+E902+E908+E916+E924+E932+E938+E947+E953+E959+E965+E973+E979+E985+E999+E1005+E1011+E1017+E1023+E1029+E1037+E1043+E1055+E1049+E991</f>
        <v>20051</v>
      </c>
      <c r="F1057" s="254"/>
      <c r="G1057" s="255"/>
      <c r="H1057" s="256"/>
      <c r="I1057" s="257"/>
      <c r="J1057" s="307"/>
      <c r="K1057" s="307"/>
      <c r="L1057" s="307"/>
    </row>
    <row r="1060" spans="1:12" ht="13.9" customHeight="1" thickBot="1" x14ac:dyDescent="0.4">
      <c r="A1060" s="833" t="s">
        <v>1632</v>
      </c>
      <c r="B1060" s="833"/>
      <c r="C1060" s="833"/>
      <c r="D1060" s="833"/>
      <c r="E1060" s="833"/>
      <c r="F1060" s="833"/>
      <c r="G1060" s="833"/>
      <c r="H1060" s="833"/>
      <c r="I1060" s="833"/>
    </row>
    <row r="1061" spans="1:12" ht="74.5" customHeight="1" thickBot="1" x14ac:dyDescent="0.4">
      <c r="A1061" s="69" t="s">
        <v>16</v>
      </c>
      <c r="B1061" s="70" t="s">
        <v>1492</v>
      </c>
      <c r="C1061" s="70" t="s">
        <v>131</v>
      </c>
      <c r="D1061" s="70" t="s">
        <v>132</v>
      </c>
      <c r="E1061" s="70" t="s">
        <v>1450</v>
      </c>
      <c r="F1061" s="70" t="s">
        <v>17</v>
      </c>
      <c r="G1061" s="70" t="s">
        <v>138</v>
      </c>
      <c r="H1061" s="70" t="s">
        <v>133</v>
      </c>
      <c r="I1061" s="70" t="s">
        <v>155</v>
      </c>
    </row>
    <row r="1062" spans="1:12" ht="15" thickBot="1" x14ac:dyDescent="0.4">
      <c r="A1062" s="71">
        <v>1</v>
      </c>
      <c r="B1062" s="72">
        <v>2</v>
      </c>
      <c r="C1062" s="72">
        <v>3</v>
      </c>
      <c r="D1062" s="72">
        <v>4</v>
      </c>
      <c r="E1062" s="72">
        <v>5</v>
      </c>
      <c r="F1062" s="72">
        <v>6</v>
      </c>
      <c r="G1062" s="72">
        <v>7</v>
      </c>
      <c r="H1062" s="72">
        <v>8</v>
      </c>
      <c r="I1062" s="72">
        <v>9</v>
      </c>
    </row>
    <row r="1063" spans="1:12" ht="39.5" thickBot="1" x14ac:dyDescent="0.4">
      <c r="A1063" s="47" t="s">
        <v>136</v>
      </c>
      <c r="B1063" s="48" t="s">
        <v>217</v>
      </c>
      <c r="C1063" s="49"/>
      <c r="D1063" s="49"/>
      <c r="E1063" s="49"/>
      <c r="F1063" s="50" t="s">
        <v>512</v>
      </c>
      <c r="G1063" s="48"/>
      <c r="H1063" s="49"/>
      <c r="I1063" s="49"/>
    </row>
    <row r="1064" spans="1:12" ht="39.5" thickBot="1" x14ac:dyDescent="0.4">
      <c r="A1064" s="51" t="s">
        <v>135</v>
      </c>
      <c r="B1064" s="52" t="s">
        <v>1633</v>
      </c>
      <c r="C1064" s="53"/>
      <c r="D1064" s="53"/>
      <c r="E1064" s="53"/>
      <c r="F1064" s="54" t="s">
        <v>504</v>
      </c>
      <c r="G1064" s="52"/>
      <c r="H1064" s="53"/>
      <c r="I1064" s="53"/>
    </row>
    <row r="1065" spans="1:12" ht="15" thickBot="1" x14ac:dyDescent="0.4">
      <c r="A1065" s="836" t="s">
        <v>201</v>
      </c>
      <c r="B1065" s="825" t="s">
        <v>484</v>
      </c>
      <c r="C1065" s="239">
        <v>3</v>
      </c>
      <c r="D1065" s="239">
        <v>3</v>
      </c>
      <c r="E1065" s="239">
        <v>3</v>
      </c>
      <c r="F1065" s="73" t="s">
        <v>505</v>
      </c>
      <c r="G1065" s="230" t="s">
        <v>139</v>
      </c>
      <c r="H1065" s="231">
        <v>288724610</v>
      </c>
      <c r="I1065" s="36" t="s">
        <v>486</v>
      </c>
    </row>
    <row r="1066" spans="1:12" ht="15" thickBot="1" x14ac:dyDescent="0.4">
      <c r="A1066" s="823"/>
      <c r="B1066" s="826"/>
      <c r="C1066" s="239"/>
      <c r="D1066" s="239"/>
      <c r="E1066" s="239"/>
      <c r="F1066" s="73"/>
      <c r="G1066" s="230" t="s">
        <v>404</v>
      </c>
      <c r="H1066" s="231"/>
      <c r="I1066" s="36"/>
    </row>
    <row r="1067" spans="1:12" ht="15" thickBot="1" x14ac:dyDescent="0.4">
      <c r="A1067" s="823"/>
      <c r="B1067" s="826"/>
      <c r="C1067" s="239"/>
      <c r="D1067" s="239"/>
      <c r="E1067" s="239"/>
      <c r="F1067" s="73"/>
      <c r="G1067" s="230" t="s">
        <v>141</v>
      </c>
      <c r="H1067" s="231"/>
      <c r="I1067" s="36"/>
    </row>
    <row r="1068" spans="1:12" ht="15" thickBot="1" x14ac:dyDescent="0.4">
      <c r="A1068" s="823"/>
      <c r="B1068" s="826"/>
      <c r="C1068" s="239"/>
      <c r="D1068" s="239"/>
      <c r="E1068" s="239"/>
      <c r="F1068" s="73"/>
      <c r="G1068" s="230" t="s">
        <v>140</v>
      </c>
      <c r="H1068" s="231"/>
      <c r="I1068" s="36"/>
    </row>
    <row r="1069" spans="1:12" ht="19.149999999999999" customHeight="1" thickBot="1" x14ac:dyDescent="0.4">
      <c r="A1069" s="823"/>
      <c r="B1069" s="826"/>
      <c r="C1069" s="239"/>
      <c r="D1069" s="239"/>
      <c r="E1069" s="239"/>
      <c r="F1069" s="73"/>
      <c r="G1069" s="230" t="s">
        <v>142</v>
      </c>
      <c r="H1069" s="233"/>
      <c r="I1069" s="36"/>
    </row>
    <row r="1070" spans="1:12" ht="15" customHeight="1" thickBot="1" x14ac:dyDescent="0.4">
      <c r="A1070" s="824"/>
      <c r="B1070" s="827"/>
      <c r="C1070" s="228">
        <f t="shared" ref="C1070:D1070" si="219">SUM(C1065:C1069)</f>
        <v>3</v>
      </c>
      <c r="D1070" s="228">
        <f t="shared" si="219"/>
        <v>3</v>
      </c>
      <c r="E1070" s="228">
        <f>SUM(E1065:E1069)</f>
        <v>3</v>
      </c>
      <c r="F1070" s="232"/>
      <c r="G1070" s="229" t="s">
        <v>144</v>
      </c>
      <c r="H1070" s="233"/>
      <c r="I1070" s="36"/>
    </row>
    <row r="1071" spans="1:12" ht="15" thickBot="1" x14ac:dyDescent="0.4">
      <c r="A1071" s="836" t="s">
        <v>145</v>
      </c>
      <c r="B1071" s="825" t="s">
        <v>485</v>
      </c>
      <c r="C1071" s="239">
        <v>15</v>
      </c>
      <c r="D1071" s="239">
        <v>15</v>
      </c>
      <c r="E1071" s="239">
        <v>15</v>
      </c>
      <c r="F1071" s="73" t="s">
        <v>506</v>
      </c>
      <c r="G1071" s="230" t="s">
        <v>139</v>
      </c>
      <c r="H1071" s="231">
        <v>288724610</v>
      </c>
      <c r="I1071" s="36" t="s">
        <v>486</v>
      </c>
    </row>
    <row r="1072" spans="1:12" ht="15" thickBot="1" x14ac:dyDescent="0.4">
      <c r="A1072" s="823"/>
      <c r="B1072" s="826"/>
      <c r="C1072" s="239"/>
      <c r="D1072" s="239"/>
      <c r="E1072" s="239"/>
      <c r="F1072" s="73"/>
      <c r="G1072" s="230" t="s">
        <v>404</v>
      </c>
      <c r="H1072" s="231"/>
      <c r="I1072" s="36"/>
    </row>
    <row r="1073" spans="1:9" ht="15" thickBot="1" x14ac:dyDescent="0.4">
      <c r="A1073" s="823"/>
      <c r="B1073" s="826"/>
      <c r="C1073" s="239"/>
      <c r="D1073" s="239"/>
      <c r="E1073" s="239"/>
      <c r="F1073" s="73"/>
      <c r="G1073" s="230" t="s">
        <v>141</v>
      </c>
      <c r="H1073" s="231"/>
      <c r="I1073" s="36"/>
    </row>
    <row r="1074" spans="1:9" ht="15" thickBot="1" x14ac:dyDescent="0.4">
      <c r="A1074" s="823"/>
      <c r="B1074" s="826"/>
      <c r="C1074" s="239"/>
      <c r="D1074" s="239"/>
      <c r="E1074" s="239"/>
      <c r="F1074" s="73"/>
      <c r="G1074" s="230" t="s">
        <v>140</v>
      </c>
      <c r="H1074" s="231"/>
      <c r="I1074" s="36"/>
    </row>
    <row r="1075" spans="1:9" ht="15" thickBot="1" x14ac:dyDescent="0.4">
      <c r="A1075" s="823"/>
      <c r="B1075" s="826"/>
      <c r="C1075" s="239"/>
      <c r="D1075" s="239"/>
      <c r="E1075" s="239"/>
      <c r="F1075" s="73"/>
      <c r="G1075" s="230" t="s">
        <v>142</v>
      </c>
      <c r="H1075" s="233"/>
      <c r="I1075" s="36"/>
    </row>
    <row r="1076" spans="1:9" ht="15" thickBot="1" x14ac:dyDescent="0.4">
      <c r="A1076" s="823"/>
      <c r="B1076" s="826"/>
      <c r="C1076" s="239"/>
      <c r="D1076" s="239"/>
      <c r="E1076" s="239"/>
      <c r="F1076" s="73"/>
      <c r="G1076" s="230" t="s">
        <v>1206</v>
      </c>
      <c r="H1076" s="233"/>
      <c r="I1076" s="36"/>
    </row>
    <row r="1077" spans="1:9" ht="15" thickBot="1" x14ac:dyDescent="0.4">
      <c r="A1077" s="824"/>
      <c r="B1077" s="827"/>
      <c r="C1077" s="228">
        <f>SUM(C1071:C1076)</f>
        <v>15</v>
      </c>
      <c r="D1077" s="228">
        <f t="shared" ref="D1077" si="220">SUM(D1071:D1075)</f>
        <v>15</v>
      </c>
      <c r="E1077" s="228">
        <f>SUM(E1071:E1075)</f>
        <v>15</v>
      </c>
      <c r="F1077" s="232"/>
      <c r="G1077" s="229" t="s">
        <v>144</v>
      </c>
      <c r="H1077" s="233"/>
      <c r="I1077" s="36"/>
    </row>
    <row r="1078" spans="1:9" ht="15" thickBot="1" x14ac:dyDescent="0.4">
      <c r="A1078" s="836" t="s">
        <v>147</v>
      </c>
      <c r="B1078" s="830" t="s">
        <v>487</v>
      </c>
      <c r="C1078" s="239">
        <v>180</v>
      </c>
      <c r="D1078" s="239">
        <v>185</v>
      </c>
      <c r="E1078" s="239">
        <v>190</v>
      </c>
      <c r="F1078" s="73" t="s">
        <v>507</v>
      </c>
      <c r="G1078" s="230" t="s">
        <v>139</v>
      </c>
      <c r="H1078" s="231">
        <v>288724610</v>
      </c>
      <c r="I1078" s="36" t="s">
        <v>486</v>
      </c>
    </row>
    <row r="1079" spans="1:9" ht="15" customHeight="1" thickBot="1" x14ac:dyDescent="0.4">
      <c r="A1079" s="823"/>
      <c r="B1079" s="831"/>
      <c r="C1079" s="239"/>
      <c r="D1079" s="239"/>
      <c r="E1079" s="239"/>
      <c r="F1079" s="73"/>
      <c r="G1079" s="230" t="s">
        <v>404</v>
      </c>
      <c r="H1079" s="231"/>
      <c r="I1079" s="36"/>
    </row>
    <row r="1080" spans="1:9" ht="15" thickBot="1" x14ac:dyDescent="0.4">
      <c r="A1080" s="823"/>
      <c r="B1080" s="831"/>
      <c r="C1080" s="239"/>
      <c r="D1080" s="239"/>
      <c r="E1080" s="239"/>
      <c r="F1080" s="73"/>
      <c r="G1080" s="230" t="s">
        <v>141</v>
      </c>
      <c r="H1080" s="231"/>
      <c r="I1080" s="36"/>
    </row>
    <row r="1081" spans="1:9" ht="15" customHeight="1" thickBot="1" x14ac:dyDescent="0.4">
      <c r="A1081" s="823"/>
      <c r="B1081" s="831"/>
      <c r="C1081" s="239"/>
      <c r="D1081" s="239"/>
      <c r="E1081" s="239"/>
      <c r="F1081" s="73"/>
      <c r="G1081" s="230" t="s">
        <v>140</v>
      </c>
      <c r="H1081" s="231"/>
      <c r="I1081" s="36"/>
    </row>
    <row r="1082" spans="1:9" ht="15" thickBot="1" x14ac:dyDescent="0.4">
      <c r="A1082" s="823"/>
      <c r="B1082" s="831"/>
      <c r="C1082" s="239"/>
      <c r="D1082" s="239"/>
      <c r="E1082" s="239"/>
      <c r="F1082" s="73"/>
      <c r="G1082" s="230" t="s">
        <v>142</v>
      </c>
      <c r="H1082" s="233"/>
      <c r="I1082" s="36"/>
    </row>
    <row r="1083" spans="1:9" ht="15" thickBot="1" x14ac:dyDescent="0.4">
      <c r="A1083" s="824"/>
      <c r="B1083" s="832"/>
      <c r="C1083" s="228">
        <f t="shared" ref="C1083:D1083" si="221">SUM(C1078:C1082)</f>
        <v>180</v>
      </c>
      <c r="D1083" s="228">
        <f t="shared" si="221"/>
        <v>185</v>
      </c>
      <c r="E1083" s="228">
        <f>SUM(E1078:E1082)</f>
        <v>190</v>
      </c>
      <c r="F1083" s="232"/>
      <c r="G1083" s="229" t="s">
        <v>144</v>
      </c>
      <c r="H1083" s="233"/>
      <c r="I1083" s="36"/>
    </row>
    <row r="1084" spans="1:9" ht="15" thickBot="1" x14ac:dyDescent="0.4">
      <c r="A1084" s="836" t="s">
        <v>149</v>
      </c>
      <c r="B1084" s="830" t="s">
        <v>488</v>
      </c>
      <c r="C1084" s="239">
        <v>1383</v>
      </c>
      <c r="D1084" s="239">
        <v>1454.9</v>
      </c>
      <c r="E1084" s="239">
        <v>1510.2</v>
      </c>
      <c r="F1084" s="73"/>
      <c r="G1084" s="230" t="s">
        <v>139</v>
      </c>
      <c r="H1084" s="231">
        <v>190431250</v>
      </c>
      <c r="I1084" s="36" t="s">
        <v>486</v>
      </c>
    </row>
    <row r="1085" spans="1:9" ht="15" thickBot="1" x14ac:dyDescent="0.4">
      <c r="A1085" s="823"/>
      <c r="B1085" s="831"/>
      <c r="C1085" s="239">
        <v>4.3</v>
      </c>
      <c r="D1085" s="239">
        <v>4.4000000000000004</v>
      </c>
      <c r="E1085" s="239">
        <v>4.5</v>
      </c>
      <c r="F1085" s="73"/>
      <c r="G1085" s="230" t="s">
        <v>404</v>
      </c>
      <c r="H1085" s="231"/>
      <c r="I1085" s="36"/>
    </row>
    <row r="1086" spans="1:9" ht="15" thickBot="1" x14ac:dyDescent="0.4">
      <c r="A1086" s="823"/>
      <c r="B1086" s="831"/>
      <c r="C1086" s="239">
        <v>35.1</v>
      </c>
      <c r="D1086" s="239">
        <v>35.1</v>
      </c>
      <c r="E1086" s="239">
        <v>35.1</v>
      </c>
      <c r="F1086" s="73"/>
      <c r="G1086" s="230" t="s">
        <v>141</v>
      </c>
      <c r="H1086" s="231"/>
      <c r="I1086" s="36"/>
    </row>
    <row r="1087" spans="1:9" ht="15" thickBot="1" x14ac:dyDescent="0.4">
      <c r="A1087" s="823"/>
      <c r="B1087" s="831"/>
      <c r="C1087" s="239"/>
      <c r="D1087" s="239"/>
      <c r="E1087" s="239"/>
      <c r="F1087" s="73"/>
      <c r="G1087" s="230" t="s">
        <v>140</v>
      </c>
      <c r="H1087" s="231"/>
      <c r="I1087" s="36"/>
    </row>
    <row r="1088" spans="1:9" ht="15" thickBot="1" x14ac:dyDescent="0.4">
      <c r="A1088" s="823"/>
      <c r="B1088" s="831"/>
      <c r="C1088" s="239">
        <v>4.5999999999999996</v>
      </c>
      <c r="D1088" s="239"/>
      <c r="E1088" s="239"/>
      <c r="F1088" s="73"/>
      <c r="G1088" s="230" t="s">
        <v>142</v>
      </c>
      <c r="H1088" s="233"/>
      <c r="I1088" s="36"/>
    </row>
    <row r="1089" spans="1:9" ht="15" thickBot="1" x14ac:dyDescent="0.4">
      <c r="A1089" s="824"/>
      <c r="B1089" s="832"/>
      <c r="C1089" s="228">
        <f t="shared" ref="C1089:D1089" si="222">SUM(C1084:C1088)</f>
        <v>1426.9999999999998</v>
      </c>
      <c r="D1089" s="228">
        <f t="shared" si="222"/>
        <v>1494.4</v>
      </c>
      <c r="E1089" s="228">
        <f>SUM(E1084:E1088)</f>
        <v>1549.8</v>
      </c>
      <c r="F1089" s="232"/>
      <c r="G1089" s="229" t="s">
        <v>144</v>
      </c>
      <c r="H1089" s="233"/>
      <c r="I1089" s="36"/>
    </row>
    <row r="1090" spans="1:9" ht="15" thickBot="1" x14ac:dyDescent="0.4">
      <c r="A1090" s="836" t="s">
        <v>150</v>
      </c>
      <c r="B1090" s="830" t="s">
        <v>489</v>
      </c>
      <c r="C1090" s="239">
        <v>866.3</v>
      </c>
      <c r="D1090" s="239">
        <v>865.7</v>
      </c>
      <c r="E1090" s="239">
        <v>897.9</v>
      </c>
      <c r="F1090" s="73"/>
      <c r="G1090" s="230" t="s">
        <v>139</v>
      </c>
      <c r="H1090" s="43">
        <v>190431446</v>
      </c>
      <c r="I1090" s="36" t="s">
        <v>486</v>
      </c>
    </row>
    <row r="1091" spans="1:9" ht="15" thickBot="1" x14ac:dyDescent="0.4">
      <c r="A1091" s="823"/>
      <c r="B1091" s="831"/>
      <c r="C1091" s="239">
        <v>15</v>
      </c>
      <c r="D1091" s="239">
        <v>16</v>
      </c>
      <c r="E1091" s="239">
        <v>16</v>
      </c>
      <c r="F1091" s="73"/>
      <c r="G1091" s="230" t="s">
        <v>404</v>
      </c>
      <c r="H1091" s="231"/>
      <c r="I1091" s="369"/>
    </row>
    <row r="1092" spans="1:9" ht="15" thickBot="1" x14ac:dyDescent="0.4">
      <c r="A1092" s="823"/>
      <c r="B1092" s="831"/>
      <c r="C1092" s="239"/>
      <c r="D1092" s="239"/>
      <c r="E1092" s="239"/>
      <c r="F1092" s="73"/>
      <c r="G1092" s="230" t="s">
        <v>141</v>
      </c>
      <c r="H1092" s="231"/>
      <c r="I1092" s="369"/>
    </row>
    <row r="1093" spans="1:9" ht="15" thickBot="1" x14ac:dyDescent="0.4">
      <c r="A1093" s="823"/>
      <c r="B1093" s="831"/>
      <c r="C1093" s="239"/>
      <c r="D1093" s="239"/>
      <c r="E1093" s="239"/>
      <c r="F1093" s="73"/>
      <c r="G1093" s="230" t="s">
        <v>140</v>
      </c>
      <c r="H1093" s="231"/>
      <c r="I1093" s="369"/>
    </row>
    <row r="1094" spans="1:9" ht="15" thickBot="1" x14ac:dyDescent="0.4">
      <c r="A1094" s="823"/>
      <c r="B1094" s="831"/>
      <c r="C1094" s="239"/>
      <c r="D1094" s="239"/>
      <c r="E1094" s="239"/>
      <c r="F1094" s="73"/>
      <c r="G1094" s="230" t="s">
        <v>142</v>
      </c>
      <c r="H1094" s="233"/>
      <c r="I1094" s="369"/>
    </row>
    <row r="1095" spans="1:9" ht="15" thickBot="1" x14ac:dyDescent="0.4">
      <c r="A1095" s="824"/>
      <c r="B1095" s="832"/>
      <c r="C1095" s="228">
        <f t="shared" ref="C1095:D1095" si="223">SUM(C1090:C1094)</f>
        <v>881.3</v>
      </c>
      <c r="D1095" s="228">
        <f t="shared" si="223"/>
        <v>881.7</v>
      </c>
      <c r="E1095" s="228">
        <f>SUM(E1090:E1094)</f>
        <v>913.9</v>
      </c>
      <c r="F1095" s="232"/>
      <c r="G1095" s="229" t="s">
        <v>144</v>
      </c>
      <c r="H1095" s="233"/>
      <c r="I1095" s="369"/>
    </row>
    <row r="1096" spans="1:9" ht="15" thickBot="1" x14ac:dyDescent="0.4">
      <c r="A1096" s="836" t="s">
        <v>152</v>
      </c>
      <c r="B1096" s="825" t="s">
        <v>490</v>
      </c>
      <c r="C1096" s="239">
        <v>404.7</v>
      </c>
      <c r="D1096" s="239">
        <v>425.7</v>
      </c>
      <c r="E1096" s="239">
        <v>441.9</v>
      </c>
      <c r="F1096" s="73"/>
      <c r="G1096" s="230" t="s">
        <v>139</v>
      </c>
      <c r="H1096" s="231">
        <v>302477544</v>
      </c>
      <c r="I1096" s="369" t="s">
        <v>491</v>
      </c>
    </row>
    <row r="1097" spans="1:9" ht="15" thickBot="1" x14ac:dyDescent="0.4">
      <c r="A1097" s="823"/>
      <c r="B1097" s="826"/>
      <c r="C1097" s="239">
        <v>16.600000000000001</v>
      </c>
      <c r="D1097" s="239">
        <v>17.8</v>
      </c>
      <c r="E1097" s="239">
        <v>19.100000000000001</v>
      </c>
      <c r="F1097" s="73"/>
      <c r="G1097" s="230" t="s">
        <v>404</v>
      </c>
      <c r="H1097" s="231"/>
      <c r="I1097" s="369"/>
    </row>
    <row r="1098" spans="1:9" ht="15.65" customHeight="1" thickBot="1" x14ac:dyDescent="0.4">
      <c r="A1098" s="823"/>
      <c r="B1098" s="826"/>
      <c r="C1098" s="239"/>
      <c r="D1098" s="239"/>
      <c r="E1098" s="239"/>
      <c r="F1098" s="73"/>
      <c r="G1098" s="230" t="s">
        <v>141</v>
      </c>
      <c r="H1098" s="231"/>
      <c r="I1098" s="369"/>
    </row>
    <row r="1099" spans="1:9" ht="16.149999999999999" customHeight="1" thickBot="1" x14ac:dyDescent="0.4">
      <c r="A1099" s="823"/>
      <c r="B1099" s="826"/>
      <c r="C1099" s="239"/>
      <c r="D1099" s="239"/>
      <c r="E1099" s="239"/>
      <c r="F1099" s="73"/>
      <c r="G1099" s="230" t="s">
        <v>140</v>
      </c>
      <c r="H1099" s="231"/>
      <c r="I1099" s="369"/>
    </row>
    <row r="1100" spans="1:9" ht="15" customHeight="1" thickBot="1" x14ac:dyDescent="0.4">
      <c r="A1100" s="823"/>
      <c r="B1100" s="826"/>
      <c r="C1100" s="239">
        <v>3.6</v>
      </c>
      <c r="D1100" s="239"/>
      <c r="E1100" s="239"/>
      <c r="F1100" s="73"/>
      <c r="G1100" s="230" t="s">
        <v>142</v>
      </c>
      <c r="H1100" s="233"/>
      <c r="I1100" s="369"/>
    </row>
    <row r="1101" spans="1:9" ht="15" thickBot="1" x14ac:dyDescent="0.4">
      <c r="A1101" s="824"/>
      <c r="B1101" s="827"/>
      <c r="C1101" s="228">
        <f t="shared" ref="C1101:D1101" si="224">SUM(C1096:C1100)</f>
        <v>424.90000000000003</v>
      </c>
      <c r="D1101" s="228">
        <f t="shared" si="224"/>
        <v>443.5</v>
      </c>
      <c r="E1101" s="228">
        <f>SUM(E1096:E1100)</f>
        <v>461</v>
      </c>
      <c r="F1101" s="232"/>
      <c r="G1101" s="229" t="s">
        <v>144</v>
      </c>
      <c r="H1101" s="233"/>
      <c r="I1101" s="369"/>
    </row>
    <row r="1102" spans="1:9" ht="15" thickBot="1" x14ac:dyDescent="0.4">
      <c r="A1102" s="836" t="s">
        <v>154</v>
      </c>
      <c r="B1102" s="825" t="s">
        <v>492</v>
      </c>
      <c r="C1102" s="177">
        <v>1539.9</v>
      </c>
      <c r="D1102" s="177">
        <v>1614.3</v>
      </c>
      <c r="E1102" s="177">
        <v>1671.5</v>
      </c>
      <c r="F1102" s="40"/>
      <c r="G1102" s="38" t="s">
        <v>139</v>
      </c>
      <c r="H1102" s="43">
        <v>304929400</v>
      </c>
      <c r="I1102" s="36" t="s">
        <v>486</v>
      </c>
    </row>
    <row r="1103" spans="1:9" ht="15" thickBot="1" x14ac:dyDescent="0.4">
      <c r="A1103" s="823"/>
      <c r="B1103" s="826"/>
      <c r="C1103" s="239">
        <v>388.8</v>
      </c>
      <c r="D1103" s="239">
        <v>388.8</v>
      </c>
      <c r="E1103" s="239">
        <v>388.8</v>
      </c>
      <c r="F1103" s="73"/>
      <c r="G1103" s="230" t="s">
        <v>404</v>
      </c>
      <c r="H1103" s="231"/>
      <c r="I1103" s="36"/>
    </row>
    <row r="1104" spans="1:9" ht="15" thickBot="1" x14ac:dyDescent="0.4">
      <c r="A1104" s="823"/>
      <c r="B1104" s="826"/>
      <c r="C1104" s="239"/>
      <c r="D1104" s="239"/>
      <c r="E1104" s="239"/>
      <c r="F1104" s="73"/>
      <c r="G1104" s="230" t="s">
        <v>141</v>
      </c>
      <c r="H1104" s="231"/>
      <c r="I1104" s="36"/>
    </row>
    <row r="1105" spans="1:9" ht="15" thickBot="1" x14ac:dyDescent="0.4">
      <c r="A1105" s="823"/>
      <c r="B1105" s="826"/>
      <c r="C1105" s="239"/>
      <c r="D1105" s="239"/>
      <c r="E1105" s="239"/>
      <c r="F1105" s="73"/>
      <c r="G1105" s="230" t="s">
        <v>140</v>
      </c>
      <c r="H1105" s="231"/>
      <c r="I1105" s="36"/>
    </row>
    <row r="1106" spans="1:9" ht="18" customHeight="1" thickBot="1" x14ac:dyDescent="0.4">
      <c r="A1106" s="823"/>
      <c r="B1106" s="826"/>
      <c r="C1106" s="177">
        <v>63.7</v>
      </c>
      <c r="D1106" s="177"/>
      <c r="E1106" s="177"/>
      <c r="F1106" s="40"/>
      <c r="G1106" s="38" t="s">
        <v>142</v>
      </c>
      <c r="H1106" s="44"/>
      <c r="I1106" s="36"/>
    </row>
    <row r="1107" spans="1:9" ht="15" thickBot="1" x14ac:dyDescent="0.4">
      <c r="A1107" s="824"/>
      <c r="B1107" s="827"/>
      <c r="C1107" s="178">
        <f t="shared" ref="C1107:D1107" si="225">SUM(C1102:C1106)</f>
        <v>1992.4</v>
      </c>
      <c r="D1107" s="178">
        <f t="shared" si="225"/>
        <v>2003.1</v>
      </c>
      <c r="E1107" s="178">
        <f>SUM(E1102:E1106)</f>
        <v>2060.3000000000002</v>
      </c>
      <c r="F1107" s="39"/>
      <c r="G1107" s="23" t="s">
        <v>144</v>
      </c>
      <c r="H1107" s="44"/>
      <c r="I1107" s="36"/>
    </row>
    <row r="1108" spans="1:9" ht="19.899999999999999" customHeight="1" thickBot="1" x14ac:dyDescent="0.4">
      <c r="A1108" s="836" t="s">
        <v>432</v>
      </c>
      <c r="B1108" s="825" t="s">
        <v>1330</v>
      </c>
      <c r="C1108" s="239">
        <v>1318.8</v>
      </c>
      <c r="D1108" s="239">
        <v>1336.1</v>
      </c>
      <c r="E1108" s="239">
        <v>1377.8</v>
      </c>
      <c r="F1108" s="40"/>
      <c r="G1108" s="38" t="s">
        <v>139</v>
      </c>
      <c r="H1108" s="43">
        <v>193278297</v>
      </c>
      <c r="I1108" s="36" t="s">
        <v>486</v>
      </c>
    </row>
    <row r="1109" spans="1:9" ht="15" thickBot="1" x14ac:dyDescent="0.4">
      <c r="A1109" s="823"/>
      <c r="B1109" s="826"/>
      <c r="C1109" s="239">
        <v>160</v>
      </c>
      <c r="D1109" s="239">
        <v>162</v>
      </c>
      <c r="E1109" s="239">
        <v>200</v>
      </c>
      <c r="F1109" s="40"/>
      <c r="G1109" s="38" t="s">
        <v>404</v>
      </c>
      <c r="H1109" s="43"/>
      <c r="I1109" s="36"/>
    </row>
    <row r="1110" spans="1:9" ht="15" customHeight="1" thickBot="1" x14ac:dyDescent="0.4">
      <c r="A1110" s="823"/>
      <c r="B1110" s="826"/>
      <c r="C1110" s="239"/>
      <c r="D1110" s="239"/>
      <c r="E1110" s="239"/>
      <c r="F1110" s="40"/>
      <c r="G1110" s="38" t="s">
        <v>141</v>
      </c>
      <c r="H1110" s="43"/>
      <c r="I1110" s="36"/>
    </row>
    <row r="1111" spans="1:9" ht="18" customHeight="1" thickBot="1" x14ac:dyDescent="0.4">
      <c r="A1111" s="823"/>
      <c r="B1111" s="826"/>
      <c r="C1111" s="177"/>
      <c r="D1111" s="177"/>
      <c r="E1111" s="177"/>
      <c r="F1111" s="40"/>
      <c r="G1111" s="38" t="s">
        <v>140</v>
      </c>
      <c r="H1111" s="43"/>
      <c r="I1111" s="36"/>
    </row>
    <row r="1112" spans="1:9" ht="15.65" customHeight="1" thickBot="1" x14ac:dyDescent="0.4">
      <c r="A1112" s="823"/>
      <c r="B1112" s="826"/>
      <c r="C1112" s="177">
        <v>78</v>
      </c>
      <c r="D1112" s="177"/>
      <c r="E1112" s="177"/>
      <c r="F1112" s="40"/>
      <c r="G1112" s="38" t="s">
        <v>142</v>
      </c>
      <c r="H1112" s="44"/>
      <c r="I1112" s="36"/>
    </row>
    <row r="1113" spans="1:9" ht="13.9" customHeight="1" thickBot="1" x14ac:dyDescent="0.4">
      <c r="A1113" s="824"/>
      <c r="B1113" s="827"/>
      <c r="C1113" s="178">
        <f t="shared" ref="C1113:D1113" si="226">SUM(C1108:C1112)</f>
        <v>1556.8</v>
      </c>
      <c r="D1113" s="178">
        <f t="shared" si="226"/>
        <v>1498.1</v>
      </c>
      <c r="E1113" s="178">
        <f>SUM(E1108:E1112)</f>
        <v>1577.8</v>
      </c>
      <c r="F1113" s="39"/>
      <c r="G1113" s="23" t="s">
        <v>144</v>
      </c>
      <c r="H1113" s="44"/>
      <c r="I1113" s="36"/>
    </row>
    <row r="1114" spans="1:9" ht="16.149999999999999" customHeight="1" thickBot="1" x14ac:dyDescent="0.4">
      <c r="A1114" s="836" t="s">
        <v>483</v>
      </c>
      <c r="B1114" s="825" t="s">
        <v>493</v>
      </c>
      <c r="C1114" s="239">
        <v>367.5</v>
      </c>
      <c r="D1114" s="239">
        <v>386.6</v>
      </c>
      <c r="E1114" s="239">
        <v>401.3</v>
      </c>
      <c r="F1114" s="40"/>
      <c r="G1114" s="38" t="s">
        <v>139</v>
      </c>
      <c r="H1114" s="43">
        <v>148504349</v>
      </c>
      <c r="I1114" s="36" t="s">
        <v>486</v>
      </c>
    </row>
    <row r="1115" spans="1:9" ht="15" thickBot="1" x14ac:dyDescent="0.4">
      <c r="A1115" s="823"/>
      <c r="B1115" s="826"/>
      <c r="C1115" s="239">
        <v>93</v>
      </c>
      <c r="D1115" s="239">
        <v>95</v>
      </c>
      <c r="E1115" s="239">
        <v>100</v>
      </c>
      <c r="F1115" s="40"/>
      <c r="G1115" s="38" t="s">
        <v>404</v>
      </c>
      <c r="H1115" s="43"/>
      <c r="I1115" s="36"/>
    </row>
    <row r="1116" spans="1:9" ht="13.9" customHeight="1" thickBot="1" x14ac:dyDescent="0.4">
      <c r="A1116" s="823"/>
      <c r="B1116" s="826"/>
      <c r="C1116" s="239"/>
      <c r="D1116" s="239"/>
      <c r="E1116" s="239"/>
      <c r="F1116" s="40"/>
      <c r="G1116" s="38" t="s">
        <v>141</v>
      </c>
      <c r="H1116" s="43"/>
      <c r="I1116" s="36"/>
    </row>
    <row r="1117" spans="1:9" ht="16.149999999999999" customHeight="1" thickBot="1" x14ac:dyDescent="0.4">
      <c r="A1117" s="823"/>
      <c r="B1117" s="826"/>
      <c r="C1117" s="239"/>
      <c r="D1117" s="239"/>
      <c r="E1117" s="239"/>
      <c r="F1117" s="40"/>
      <c r="G1117" s="38" t="s">
        <v>140</v>
      </c>
      <c r="H1117" s="43"/>
      <c r="I1117" s="36"/>
    </row>
    <row r="1118" spans="1:9" ht="15" thickBot="1" x14ac:dyDescent="0.4">
      <c r="A1118" s="823"/>
      <c r="B1118" s="826"/>
      <c r="C1118" s="239">
        <v>10.4</v>
      </c>
      <c r="D1118" s="239"/>
      <c r="E1118" s="239"/>
      <c r="F1118" s="40"/>
      <c r="G1118" s="38" t="s">
        <v>142</v>
      </c>
      <c r="H1118" s="44"/>
      <c r="I1118" s="36"/>
    </row>
    <row r="1119" spans="1:9" ht="15" thickBot="1" x14ac:dyDescent="0.4">
      <c r="A1119" s="824"/>
      <c r="B1119" s="827"/>
      <c r="C1119" s="178">
        <f t="shared" ref="C1119:D1119" si="227">SUM(C1114:C1118)</f>
        <v>470.9</v>
      </c>
      <c r="D1119" s="178">
        <f t="shared" si="227"/>
        <v>481.6</v>
      </c>
      <c r="E1119" s="178">
        <f>SUM(E1114:E1118)</f>
        <v>501.3</v>
      </c>
      <c r="F1119" s="39"/>
      <c r="G1119" s="23" t="s">
        <v>144</v>
      </c>
      <c r="H1119" s="44"/>
      <c r="I1119" s="36"/>
    </row>
    <row r="1120" spans="1:9" ht="26.5" thickBot="1" x14ac:dyDescent="0.4">
      <c r="A1120" s="47" t="s">
        <v>136</v>
      </c>
      <c r="B1120" s="48" t="s">
        <v>217</v>
      </c>
      <c r="C1120" s="49"/>
      <c r="D1120" s="49"/>
      <c r="E1120" s="49"/>
      <c r="F1120" s="50" t="s">
        <v>419</v>
      </c>
      <c r="G1120" s="48"/>
      <c r="H1120" s="49"/>
      <c r="I1120" s="49"/>
    </row>
    <row r="1121" spans="1:9" ht="26.5" thickBot="1" x14ac:dyDescent="0.4">
      <c r="A1121" s="51" t="s">
        <v>156</v>
      </c>
      <c r="B1121" s="52" t="s">
        <v>494</v>
      </c>
      <c r="C1121" s="53"/>
      <c r="D1121" s="53"/>
      <c r="E1121" s="53"/>
      <c r="F1121" s="54" t="s">
        <v>508</v>
      </c>
      <c r="G1121" s="52"/>
      <c r="H1121" s="53"/>
      <c r="I1121" s="53"/>
    </row>
    <row r="1122" spans="1:9" ht="15" customHeight="1" thickBot="1" x14ac:dyDescent="0.4">
      <c r="A1122" s="836" t="s">
        <v>159</v>
      </c>
      <c r="B1122" s="825" t="s">
        <v>495</v>
      </c>
      <c r="C1122" s="177">
        <v>26</v>
      </c>
      <c r="D1122" s="177">
        <v>26</v>
      </c>
      <c r="E1122" s="177">
        <v>26</v>
      </c>
      <c r="F1122" s="40" t="s">
        <v>509</v>
      </c>
      <c r="G1122" s="38" t="s">
        <v>139</v>
      </c>
      <c r="H1122" s="43">
        <v>288724610</v>
      </c>
      <c r="I1122" s="36" t="s">
        <v>486</v>
      </c>
    </row>
    <row r="1123" spans="1:9" ht="15" thickBot="1" x14ac:dyDescent="0.4">
      <c r="A1123" s="823"/>
      <c r="B1123" s="826"/>
      <c r="C1123" s="177"/>
      <c r="D1123" s="177"/>
      <c r="E1123" s="177"/>
      <c r="F1123" s="40"/>
      <c r="G1123" s="38" t="s">
        <v>404</v>
      </c>
      <c r="H1123" s="43"/>
      <c r="I1123" s="36"/>
    </row>
    <row r="1124" spans="1:9" ht="15" thickBot="1" x14ac:dyDescent="0.4">
      <c r="A1124" s="823"/>
      <c r="B1124" s="826"/>
      <c r="C1124" s="177"/>
      <c r="D1124" s="177"/>
      <c r="E1124" s="177"/>
      <c r="F1124" s="40"/>
      <c r="G1124" s="38" t="s">
        <v>141</v>
      </c>
      <c r="H1124" s="43"/>
      <c r="I1124" s="36"/>
    </row>
    <row r="1125" spans="1:9" ht="15" thickBot="1" x14ac:dyDescent="0.4">
      <c r="A1125" s="823"/>
      <c r="B1125" s="826"/>
      <c r="C1125" s="177"/>
      <c r="D1125" s="177"/>
      <c r="E1125" s="177"/>
      <c r="F1125" s="40"/>
      <c r="G1125" s="38" t="s">
        <v>140</v>
      </c>
      <c r="H1125" s="43"/>
      <c r="I1125" s="36"/>
    </row>
    <row r="1126" spans="1:9" ht="15" thickBot="1" x14ac:dyDescent="0.4">
      <c r="A1126" s="823"/>
      <c r="B1126" s="826"/>
      <c r="C1126" s="177"/>
      <c r="D1126" s="177"/>
      <c r="E1126" s="177"/>
      <c r="F1126" s="40"/>
      <c r="G1126" s="38" t="s">
        <v>142</v>
      </c>
      <c r="H1126" s="44"/>
      <c r="I1126" s="36"/>
    </row>
    <row r="1127" spans="1:9" ht="15" thickBot="1" x14ac:dyDescent="0.4">
      <c r="A1127" s="824"/>
      <c r="B1127" s="827"/>
      <c r="C1127" s="178">
        <f t="shared" ref="C1127:D1127" si="228">SUM(C1122:C1126)</f>
        <v>26</v>
      </c>
      <c r="D1127" s="178">
        <f t="shared" si="228"/>
        <v>26</v>
      </c>
      <c r="E1127" s="178">
        <f>SUM(E1122:E1126)</f>
        <v>26</v>
      </c>
      <c r="F1127" s="39"/>
      <c r="G1127" s="23" t="s">
        <v>144</v>
      </c>
      <c r="H1127" s="44"/>
      <c r="I1127" s="36"/>
    </row>
    <row r="1128" spans="1:9" ht="15" thickBot="1" x14ac:dyDescent="0.4">
      <c r="A1128" s="836" t="s">
        <v>160</v>
      </c>
      <c r="B1128" s="825" t="s">
        <v>496</v>
      </c>
      <c r="C1128" s="38"/>
      <c r="D1128" s="38"/>
      <c r="E1128" s="38"/>
      <c r="F1128" s="40" t="s">
        <v>510</v>
      </c>
      <c r="G1128" s="38" t="s">
        <v>139</v>
      </c>
      <c r="H1128" s="43">
        <v>288724610</v>
      </c>
      <c r="I1128" s="36" t="s">
        <v>486</v>
      </c>
    </row>
    <row r="1129" spans="1:9" ht="15" thickBot="1" x14ac:dyDescent="0.4">
      <c r="A1129" s="823"/>
      <c r="B1129" s="826"/>
      <c r="C1129" s="38"/>
      <c r="D1129" s="38"/>
      <c r="E1129" s="38"/>
      <c r="F1129" s="40"/>
      <c r="G1129" s="38" t="s">
        <v>404</v>
      </c>
      <c r="H1129" s="43"/>
      <c r="I1129" s="36"/>
    </row>
    <row r="1130" spans="1:9" ht="15" thickBot="1" x14ac:dyDescent="0.4">
      <c r="A1130" s="823"/>
      <c r="B1130" s="826"/>
      <c r="C1130" s="38"/>
      <c r="D1130" s="38"/>
      <c r="E1130" s="38"/>
      <c r="F1130" s="40"/>
      <c r="G1130" s="38" t="s">
        <v>141</v>
      </c>
      <c r="H1130" s="43"/>
      <c r="I1130" s="36"/>
    </row>
    <row r="1131" spans="1:9" ht="15" thickBot="1" x14ac:dyDescent="0.4">
      <c r="A1131" s="823"/>
      <c r="B1131" s="826"/>
      <c r="C1131" s="38"/>
      <c r="D1131" s="38"/>
      <c r="E1131" s="38"/>
      <c r="F1131" s="40"/>
      <c r="G1131" s="38" t="s">
        <v>140</v>
      </c>
      <c r="H1131" s="43"/>
      <c r="I1131" s="36"/>
    </row>
    <row r="1132" spans="1:9" ht="15" thickBot="1" x14ac:dyDescent="0.4">
      <c r="A1132" s="823"/>
      <c r="B1132" s="826"/>
      <c r="C1132" s="38"/>
      <c r="D1132" s="38"/>
      <c r="E1132" s="38"/>
      <c r="F1132" s="40"/>
      <c r="G1132" s="38" t="s">
        <v>142</v>
      </c>
      <c r="H1132" s="44"/>
      <c r="I1132" s="36"/>
    </row>
    <row r="1133" spans="1:9" ht="15" thickBot="1" x14ac:dyDescent="0.4">
      <c r="A1133" s="824"/>
      <c r="B1133" s="827"/>
      <c r="C1133" s="23">
        <f t="shared" ref="C1133:D1133" si="229">SUM(C1128:C1132)</f>
        <v>0</v>
      </c>
      <c r="D1133" s="23">
        <f t="shared" si="229"/>
        <v>0</v>
      </c>
      <c r="E1133" s="23">
        <f>SUM(E1128:E1132)</f>
        <v>0</v>
      </c>
      <c r="F1133" s="39"/>
      <c r="G1133" s="23" t="s">
        <v>144</v>
      </c>
      <c r="H1133" s="44"/>
      <c r="I1133" s="36"/>
    </row>
    <row r="1134" spans="1:9" ht="15" thickBot="1" x14ac:dyDescent="0.4">
      <c r="A1134" s="836" t="s">
        <v>161</v>
      </c>
      <c r="B1134" s="825" t="s">
        <v>497</v>
      </c>
      <c r="C1134" s="177">
        <v>733.1</v>
      </c>
      <c r="D1134" s="177">
        <v>771.2</v>
      </c>
      <c r="E1134" s="177">
        <v>800.5</v>
      </c>
      <c r="F1134" s="40"/>
      <c r="G1134" s="38" t="s">
        <v>139</v>
      </c>
      <c r="H1134" s="43">
        <v>190432352</v>
      </c>
      <c r="I1134" s="36" t="s">
        <v>486</v>
      </c>
    </row>
    <row r="1135" spans="1:9" ht="15" thickBot="1" x14ac:dyDescent="0.4">
      <c r="A1135" s="823"/>
      <c r="B1135" s="826"/>
      <c r="C1135" s="177">
        <v>55</v>
      </c>
      <c r="D1135" s="177">
        <v>60</v>
      </c>
      <c r="E1135" s="177">
        <v>66</v>
      </c>
      <c r="F1135" s="40"/>
      <c r="G1135" s="38" t="s">
        <v>404</v>
      </c>
      <c r="H1135" s="43"/>
      <c r="I1135" s="36"/>
    </row>
    <row r="1136" spans="1:9" ht="15" customHeight="1" thickBot="1" x14ac:dyDescent="0.4">
      <c r="A1136" s="823"/>
      <c r="B1136" s="826"/>
      <c r="C1136" s="177"/>
      <c r="D1136" s="177"/>
      <c r="E1136" s="177"/>
      <c r="F1136" s="40"/>
      <c r="G1136" s="38" t="s">
        <v>141</v>
      </c>
      <c r="H1136" s="43"/>
      <c r="I1136" s="36"/>
    </row>
    <row r="1137" spans="1:9" ht="15.65" customHeight="1" thickBot="1" x14ac:dyDescent="0.4">
      <c r="A1137" s="823"/>
      <c r="B1137" s="826"/>
      <c r="C1137" s="177"/>
      <c r="D1137" s="177"/>
      <c r="E1137" s="177"/>
      <c r="F1137" s="40"/>
      <c r="G1137" s="38" t="s">
        <v>140</v>
      </c>
      <c r="H1137" s="43"/>
      <c r="I1137" s="36"/>
    </row>
    <row r="1138" spans="1:9" ht="17.5" customHeight="1" thickBot="1" x14ac:dyDescent="0.4">
      <c r="A1138" s="823"/>
      <c r="B1138" s="826"/>
      <c r="C1138" s="177">
        <v>15.2</v>
      </c>
      <c r="D1138" s="177"/>
      <c r="E1138" s="177"/>
      <c r="F1138" s="40"/>
      <c r="G1138" s="38" t="s">
        <v>142</v>
      </c>
      <c r="H1138" s="44"/>
      <c r="I1138" s="36"/>
    </row>
    <row r="1139" spans="1:9" ht="20.5" customHeight="1" thickBot="1" x14ac:dyDescent="0.4">
      <c r="A1139" s="824"/>
      <c r="B1139" s="827"/>
      <c r="C1139" s="178">
        <f t="shared" ref="C1139:D1139" si="230">SUM(C1134:C1138)</f>
        <v>803.30000000000007</v>
      </c>
      <c r="D1139" s="178">
        <f t="shared" si="230"/>
        <v>831.2</v>
      </c>
      <c r="E1139" s="178">
        <f>SUM(E1134:E1138)</f>
        <v>866.5</v>
      </c>
      <c r="F1139" s="39"/>
      <c r="G1139" s="23" t="s">
        <v>144</v>
      </c>
      <c r="H1139" s="44"/>
      <c r="I1139" s="36"/>
    </row>
    <row r="1140" spans="1:9" ht="17.5" customHeight="1" thickBot="1" x14ac:dyDescent="0.4">
      <c r="A1140" s="836" t="s">
        <v>162</v>
      </c>
      <c r="B1140" s="825" t="s">
        <v>498</v>
      </c>
      <c r="C1140" s="239">
        <v>642.5</v>
      </c>
      <c r="D1140" s="239">
        <v>675.9</v>
      </c>
      <c r="E1140" s="239">
        <v>701.6</v>
      </c>
      <c r="F1140" s="40"/>
      <c r="G1140" s="38" t="s">
        <v>139</v>
      </c>
      <c r="H1140" s="43">
        <v>191782373</v>
      </c>
      <c r="I1140" s="36" t="s">
        <v>486</v>
      </c>
    </row>
    <row r="1141" spans="1:9" ht="15" thickBot="1" x14ac:dyDescent="0.4">
      <c r="A1141" s="823"/>
      <c r="B1141" s="826"/>
      <c r="C1141" s="239">
        <v>51</v>
      </c>
      <c r="D1141" s="239">
        <v>53</v>
      </c>
      <c r="E1141" s="239">
        <v>56</v>
      </c>
      <c r="F1141" s="40"/>
      <c r="G1141" s="38" t="s">
        <v>404</v>
      </c>
      <c r="H1141" s="43"/>
      <c r="I1141" s="36"/>
    </row>
    <row r="1142" spans="1:9" ht="15" thickBot="1" x14ac:dyDescent="0.4">
      <c r="A1142" s="823"/>
      <c r="B1142" s="826"/>
      <c r="C1142" s="239"/>
      <c r="D1142" s="239"/>
      <c r="E1142" s="239"/>
      <c r="F1142" s="40"/>
      <c r="G1142" s="38" t="s">
        <v>141</v>
      </c>
      <c r="H1142" s="43"/>
      <c r="I1142" s="36"/>
    </row>
    <row r="1143" spans="1:9" ht="15" thickBot="1" x14ac:dyDescent="0.4">
      <c r="A1143" s="823"/>
      <c r="B1143" s="826"/>
      <c r="C1143" s="239"/>
      <c r="D1143" s="239"/>
      <c r="E1143" s="239"/>
      <c r="F1143" s="40"/>
      <c r="G1143" s="38" t="s">
        <v>140</v>
      </c>
      <c r="H1143" s="43"/>
      <c r="I1143" s="36"/>
    </row>
    <row r="1144" spans="1:9" ht="15" thickBot="1" x14ac:dyDescent="0.4">
      <c r="A1144" s="823"/>
      <c r="B1144" s="826"/>
      <c r="C1144" s="239">
        <v>19.3</v>
      </c>
      <c r="D1144" s="239"/>
      <c r="E1144" s="239"/>
      <c r="F1144" s="40"/>
      <c r="G1144" s="38" t="s">
        <v>142</v>
      </c>
      <c r="H1144" s="44"/>
      <c r="I1144" s="36"/>
    </row>
    <row r="1145" spans="1:9" ht="15" thickBot="1" x14ac:dyDescent="0.4">
      <c r="A1145" s="824"/>
      <c r="B1145" s="827"/>
      <c r="C1145" s="228">
        <f t="shared" ref="C1145:D1145" si="231">SUM(C1140:C1144)</f>
        <v>712.8</v>
      </c>
      <c r="D1145" s="228">
        <f t="shared" si="231"/>
        <v>728.9</v>
      </c>
      <c r="E1145" s="228">
        <f>SUM(E1140:E1144)</f>
        <v>757.6</v>
      </c>
      <c r="F1145" s="39"/>
      <c r="G1145" s="23" t="s">
        <v>144</v>
      </c>
      <c r="H1145" s="44"/>
      <c r="I1145" s="36"/>
    </row>
    <row r="1146" spans="1:9" ht="15" thickBot="1" x14ac:dyDescent="0.4">
      <c r="A1146" s="836" t="s">
        <v>163</v>
      </c>
      <c r="B1146" s="825" t="s">
        <v>499</v>
      </c>
      <c r="C1146" s="239">
        <v>2262.3000000000002</v>
      </c>
      <c r="D1146" s="239">
        <v>2379.1999999999998</v>
      </c>
      <c r="E1146" s="239">
        <v>2469.1</v>
      </c>
      <c r="F1146" s="40"/>
      <c r="G1146" s="38" t="s">
        <v>139</v>
      </c>
      <c r="H1146" s="43">
        <v>148428990</v>
      </c>
      <c r="I1146" s="36" t="s">
        <v>486</v>
      </c>
    </row>
    <row r="1147" spans="1:9" ht="15" customHeight="1" thickBot="1" x14ac:dyDescent="0.4">
      <c r="A1147" s="823"/>
      <c r="B1147" s="826"/>
      <c r="C1147" s="239">
        <v>170</v>
      </c>
      <c r="D1147" s="239">
        <v>170</v>
      </c>
      <c r="E1147" s="239">
        <v>180</v>
      </c>
      <c r="F1147" s="40"/>
      <c r="G1147" s="38" t="s">
        <v>404</v>
      </c>
      <c r="H1147" s="43"/>
      <c r="I1147" s="36"/>
    </row>
    <row r="1148" spans="1:9" ht="15" thickBot="1" x14ac:dyDescent="0.4">
      <c r="A1148" s="823"/>
      <c r="B1148" s="826"/>
      <c r="C1148" s="239"/>
      <c r="D1148" s="239"/>
      <c r="E1148" s="239"/>
      <c r="F1148" s="40"/>
      <c r="G1148" s="38" t="s">
        <v>141</v>
      </c>
      <c r="H1148" s="43"/>
      <c r="I1148" s="36"/>
    </row>
    <row r="1149" spans="1:9" ht="15" thickBot="1" x14ac:dyDescent="0.4">
      <c r="A1149" s="823"/>
      <c r="B1149" s="826"/>
      <c r="C1149" s="177"/>
      <c r="D1149" s="177"/>
      <c r="E1149" s="177"/>
      <c r="F1149" s="40"/>
      <c r="G1149" s="38" t="s">
        <v>140</v>
      </c>
      <c r="H1149" s="43"/>
      <c r="I1149" s="36"/>
    </row>
    <row r="1150" spans="1:9" ht="15" thickBot="1" x14ac:dyDescent="0.4">
      <c r="A1150" s="823"/>
      <c r="B1150" s="826"/>
      <c r="C1150" s="177">
        <v>34.200000000000003</v>
      </c>
      <c r="D1150" s="177"/>
      <c r="E1150" s="177"/>
      <c r="F1150" s="40"/>
      <c r="G1150" s="38" t="s">
        <v>142</v>
      </c>
      <c r="H1150" s="44"/>
      <c r="I1150" s="36"/>
    </row>
    <row r="1151" spans="1:9" ht="15" thickBot="1" x14ac:dyDescent="0.4">
      <c r="A1151" s="824"/>
      <c r="B1151" s="827"/>
      <c r="C1151" s="178">
        <f t="shared" ref="C1151:D1151" si="232">SUM(C1146:C1150)</f>
        <v>2466.5</v>
      </c>
      <c r="D1151" s="178">
        <f t="shared" si="232"/>
        <v>2549.1999999999998</v>
      </c>
      <c r="E1151" s="178">
        <f>SUM(E1146:E1150)</f>
        <v>2649.1</v>
      </c>
      <c r="F1151" s="39"/>
      <c r="G1151" s="23" t="s">
        <v>144</v>
      </c>
      <c r="H1151" s="44"/>
      <c r="I1151" s="36"/>
    </row>
    <row r="1152" spans="1:9" ht="26.5" thickBot="1" x14ac:dyDescent="0.4">
      <c r="A1152" s="47" t="s">
        <v>136</v>
      </c>
      <c r="B1152" s="48" t="s">
        <v>217</v>
      </c>
      <c r="C1152" s="49"/>
      <c r="D1152" s="49"/>
      <c r="E1152" s="49"/>
      <c r="F1152" s="50" t="s">
        <v>419</v>
      </c>
      <c r="G1152" s="48"/>
      <c r="H1152" s="49"/>
      <c r="I1152" s="49"/>
    </row>
    <row r="1153" spans="1:12" ht="46.9" customHeight="1" thickBot="1" x14ac:dyDescent="0.4">
      <c r="A1153" s="51" t="s">
        <v>370</v>
      </c>
      <c r="B1153" s="52" t="s">
        <v>503</v>
      </c>
      <c r="C1153" s="53"/>
      <c r="D1153" s="53"/>
      <c r="E1153" s="53"/>
      <c r="F1153" s="54" t="s">
        <v>511</v>
      </c>
      <c r="G1153" s="52"/>
      <c r="H1153" s="53"/>
      <c r="I1153" s="53"/>
    </row>
    <row r="1154" spans="1:12" ht="15" thickBot="1" x14ac:dyDescent="0.4">
      <c r="A1154" s="823" t="s">
        <v>371</v>
      </c>
      <c r="B1154" s="825" t="s">
        <v>1634</v>
      </c>
      <c r="C1154" s="38"/>
      <c r="D1154" s="38"/>
      <c r="E1154" s="38"/>
      <c r="F1154" s="40"/>
      <c r="G1154" s="38" t="s">
        <v>139</v>
      </c>
      <c r="H1154" s="43">
        <v>288724610</v>
      </c>
      <c r="I1154" s="36" t="s">
        <v>486</v>
      </c>
    </row>
    <row r="1155" spans="1:12" ht="21" customHeight="1" thickBot="1" x14ac:dyDescent="0.4">
      <c r="A1155" s="823"/>
      <c r="B1155" s="826"/>
      <c r="C1155" s="38"/>
      <c r="D1155" s="38"/>
      <c r="E1155" s="38"/>
      <c r="F1155" s="40"/>
      <c r="G1155" s="38" t="s">
        <v>404</v>
      </c>
      <c r="H1155" s="43"/>
      <c r="I1155" s="36"/>
    </row>
    <row r="1156" spans="1:12" ht="19.149999999999999" customHeight="1" thickBot="1" x14ac:dyDescent="0.4">
      <c r="A1156" s="823"/>
      <c r="B1156" s="826"/>
      <c r="C1156" s="38"/>
      <c r="D1156" s="38"/>
      <c r="E1156" s="38"/>
      <c r="F1156" s="40"/>
      <c r="G1156" s="38" t="s">
        <v>141</v>
      </c>
      <c r="H1156" s="43"/>
      <c r="I1156" s="36"/>
    </row>
    <row r="1157" spans="1:12" ht="15" thickBot="1" x14ac:dyDescent="0.4">
      <c r="A1157" s="823"/>
      <c r="B1157" s="826"/>
      <c r="C1157" s="38"/>
      <c r="D1157" s="38"/>
      <c r="E1157" s="38"/>
      <c r="F1157" s="40"/>
      <c r="G1157" s="38" t="s">
        <v>140</v>
      </c>
      <c r="H1157" s="43"/>
      <c r="I1157" s="36"/>
    </row>
    <row r="1158" spans="1:12" ht="15" thickBot="1" x14ac:dyDescent="0.4">
      <c r="A1158" s="823"/>
      <c r="B1158" s="826"/>
      <c r="C1158" s="38"/>
      <c r="D1158" s="38"/>
      <c r="E1158" s="38"/>
      <c r="F1158" s="40"/>
      <c r="G1158" s="38" t="s">
        <v>142</v>
      </c>
      <c r="H1158" s="44"/>
      <c r="I1158" s="36"/>
    </row>
    <row r="1159" spans="1:12" ht="17.5" customHeight="1" thickBot="1" x14ac:dyDescent="0.4">
      <c r="A1159" s="824"/>
      <c r="B1159" s="827"/>
      <c r="C1159" s="178">
        <f t="shared" ref="C1159:D1159" si="233">SUM(C1154:C1158)</f>
        <v>0</v>
      </c>
      <c r="D1159" s="178">
        <f t="shared" si="233"/>
        <v>0</v>
      </c>
      <c r="E1159" s="178">
        <f>SUM(E1154:E1158)</f>
        <v>0</v>
      </c>
      <c r="F1159" s="39"/>
      <c r="G1159" s="23" t="s">
        <v>144</v>
      </c>
      <c r="H1159" s="44"/>
      <c r="I1159" s="36"/>
    </row>
    <row r="1160" spans="1:12" ht="20.5" customHeight="1" thickBot="1" x14ac:dyDescent="0.4">
      <c r="A1160" s="823" t="s">
        <v>402</v>
      </c>
      <c r="B1160" s="830" t="s">
        <v>501</v>
      </c>
      <c r="C1160" s="239">
        <v>10</v>
      </c>
      <c r="D1160" s="239">
        <v>12</v>
      </c>
      <c r="E1160" s="239">
        <v>15</v>
      </c>
      <c r="F1160" s="73"/>
      <c r="G1160" s="230" t="s">
        <v>139</v>
      </c>
      <c r="H1160" s="231">
        <v>288724610</v>
      </c>
      <c r="I1160" s="369" t="s">
        <v>486</v>
      </c>
      <c r="J1160" s="307"/>
      <c r="K1160" s="307"/>
      <c r="L1160" s="307"/>
    </row>
    <row r="1161" spans="1:12" ht="15" customHeight="1" thickBot="1" x14ac:dyDescent="0.4">
      <c r="A1161" s="823"/>
      <c r="B1161" s="831"/>
      <c r="C1161" s="239"/>
      <c r="D1161" s="239"/>
      <c r="E1161" s="239"/>
      <c r="F1161" s="73"/>
      <c r="G1161" s="230" t="s">
        <v>404</v>
      </c>
      <c r="H1161" s="231"/>
      <c r="I1161" s="369"/>
      <c r="J1161" s="307"/>
      <c r="K1161" s="307"/>
      <c r="L1161" s="307"/>
    </row>
    <row r="1162" spans="1:12" ht="15" thickBot="1" x14ac:dyDescent="0.4">
      <c r="A1162" s="823"/>
      <c r="B1162" s="831"/>
      <c r="C1162" s="239"/>
      <c r="D1162" s="239"/>
      <c r="E1162" s="239"/>
      <c r="F1162" s="73"/>
      <c r="G1162" s="230" t="s">
        <v>141</v>
      </c>
      <c r="H1162" s="231"/>
      <c r="I1162" s="369"/>
      <c r="J1162" s="307"/>
      <c r="K1162" s="307"/>
      <c r="L1162" s="307"/>
    </row>
    <row r="1163" spans="1:12" ht="15" thickBot="1" x14ac:dyDescent="0.4">
      <c r="A1163" s="823"/>
      <c r="B1163" s="831"/>
      <c r="C1163" s="239"/>
      <c r="D1163" s="239"/>
      <c r="E1163" s="239"/>
      <c r="F1163" s="73"/>
      <c r="G1163" s="230" t="s">
        <v>140</v>
      </c>
      <c r="H1163" s="231"/>
      <c r="I1163" s="369"/>
      <c r="J1163" s="307"/>
      <c r="K1163" s="307"/>
      <c r="L1163" s="307"/>
    </row>
    <row r="1164" spans="1:12" ht="15" thickBot="1" x14ac:dyDescent="0.4">
      <c r="A1164" s="823"/>
      <c r="B1164" s="831"/>
      <c r="C1164" s="239"/>
      <c r="D1164" s="239"/>
      <c r="E1164" s="239"/>
      <c r="F1164" s="73"/>
      <c r="G1164" s="230" t="s">
        <v>142</v>
      </c>
      <c r="H1164" s="233"/>
      <c r="I1164" s="369"/>
      <c r="J1164" s="307"/>
      <c r="K1164" s="307"/>
      <c r="L1164" s="307"/>
    </row>
    <row r="1165" spans="1:12" ht="15" thickBot="1" x14ac:dyDescent="0.4">
      <c r="A1165" s="824"/>
      <c r="B1165" s="832"/>
      <c r="C1165" s="228">
        <f t="shared" ref="C1165:D1165" si="234">SUM(C1160:C1164)</f>
        <v>10</v>
      </c>
      <c r="D1165" s="228">
        <f t="shared" si="234"/>
        <v>12</v>
      </c>
      <c r="E1165" s="228">
        <f>SUM(E1160:E1164)</f>
        <v>15</v>
      </c>
      <c r="F1165" s="232"/>
      <c r="G1165" s="229" t="s">
        <v>144</v>
      </c>
      <c r="H1165" s="233"/>
      <c r="I1165" s="369"/>
      <c r="J1165" s="307"/>
      <c r="K1165" s="307"/>
      <c r="L1165" s="307"/>
    </row>
    <row r="1166" spans="1:12" ht="20.5" customHeight="1" thickBot="1" x14ac:dyDescent="0.4">
      <c r="A1166" s="823" t="s">
        <v>500</v>
      </c>
      <c r="B1166" s="830" t="s">
        <v>502</v>
      </c>
      <c r="C1166" s="239">
        <v>5</v>
      </c>
      <c r="D1166" s="239"/>
      <c r="E1166" s="239">
        <v>7</v>
      </c>
      <c r="F1166" s="73"/>
      <c r="G1166" s="230" t="s">
        <v>139</v>
      </c>
      <c r="H1166" s="231">
        <v>288724610</v>
      </c>
      <c r="I1166" s="369" t="s">
        <v>486</v>
      </c>
      <c r="J1166" s="434">
        <f>C1065+C1071+C1078+C1084+C1090+C1096+C1102+C1108+C1114+C1122+C1128+C1134+C1140+C1146+C1154+C1160+C1166</f>
        <v>9757.1</v>
      </c>
      <c r="K1166" s="434">
        <f t="shared" ref="K1166:L1168" si="235">D1065+D1071+D1078+D1084+D1090+D1096+D1102+D1108+D1114+D1122+D1128+D1134+D1140+D1146+D1154+D1160+D1166</f>
        <v>10150.6</v>
      </c>
      <c r="L1166" s="434">
        <f t="shared" si="235"/>
        <v>10527.800000000001</v>
      </c>
    </row>
    <row r="1167" spans="1:12" ht="15" customHeight="1" thickBot="1" x14ac:dyDescent="0.4">
      <c r="A1167" s="823"/>
      <c r="B1167" s="831"/>
      <c r="C1167" s="239"/>
      <c r="D1167" s="239"/>
      <c r="E1167" s="239"/>
      <c r="F1167" s="73"/>
      <c r="G1167" s="230" t="s">
        <v>404</v>
      </c>
      <c r="H1167" s="231"/>
      <c r="I1167" s="369"/>
      <c r="J1167" s="434">
        <f>C1066+C1072+C1079+C1085+C1091+C1097+C1103+C1109+C1115+C1123+C1129+C1135+C1141+C1147+C1155+C1161+C1167</f>
        <v>953.7</v>
      </c>
      <c r="K1167" s="434">
        <f t="shared" si="235"/>
        <v>967</v>
      </c>
      <c r="L1167" s="434">
        <f t="shared" si="235"/>
        <v>1030.4000000000001</v>
      </c>
    </row>
    <row r="1168" spans="1:12" ht="15" thickBot="1" x14ac:dyDescent="0.4">
      <c r="A1168" s="823"/>
      <c r="B1168" s="831"/>
      <c r="C1168" s="239"/>
      <c r="D1168" s="239"/>
      <c r="E1168" s="239"/>
      <c r="F1168" s="73"/>
      <c r="G1168" s="230" t="s">
        <v>141</v>
      </c>
      <c r="H1168" s="231"/>
      <c r="I1168" s="369"/>
      <c r="J1168" s="434">
        <f>C1067+C1073+C1080+C1086+C1092+C1098+C1104+C1110+C1116+C1124+C1130+C1136+C1142+C1148+C1156+C1162+C1168</f>
        <v>35.1</v>
      </c>
      <c r="K1168" s="434">
        <f t="shared" si="235"/>
        <v>35.1</v>
      </c>
      <c r="L1168" s="434">
        <f t="shared" si="235"/>
        <v>35.1</v>
      </c>
    </row>
    <row r="1169" spans="1:12" ht="15" thickBot="1" x14ac:dyDescent="0.4">
      <c r="A1169" s="823"/>
      <c r="B1169" s="831"/>
      <c r="C1169" s="239"/>
      <c r="D1169" s="239"/>
      <c r="E1169" s="239"/>
      <c r="F1169" s="73"/>
      <c r="G1169" s="230" t="s">
        <v>140</v>
      </c>
      <c r="H1169" s="231"/>
      <c r="I1169" s="369"/>
      <c r="J1169" s="434">
        <f>C1068+C1074+C1081+C1087+C1093+C1099+C1105+C1111+C1117+C1125+C1131+C1137+C1143+C1149+C1157+C1163+C1169</f>
        <v>0</v>
      </c>
      <c r="K1169" s="434">
        <f>D1068+D1074+D1081+D1087+D1093+D1099+D1105+D1111+D1117+D1125+D1131+D1137+D1143+D1149+D1157+D1163+D1169</f>
        <v>0</v>
      </c>
      <c r="L1169" s="434">
        <f>E1068+E1074+E1081+E1087+E1093+E1099+E1105+E1111+E1117+E1125+E1131+E1137+E1143+E1149+E1157+E1163+E1169</f>
        <v>0</v>
      </c>
    </row>
    <row r="1170" spans="1:12" ht="15" thickBot="1" x14ac:dyDescent="0.4">
      <c r="A1170" s="823"/>
      <c r="B1170" s="831"/>
      <c r="C1170" s="239"/>
      <c r="D1170" s="239"/>
      <c r="E1170" s="239"/>
      <c r="F1170" s="73"/>
      <c r="G1170" s="230" t="s">
        <v>142</v>
      </c>
      <c r="H1170" s="233"/>
      <c r="I1170" s="369"/>
      <c r="J1170" s="434">
        <f t="shared" ref="J1170" si="236">C1069+C1075+C1082+C1088+C1094+C1100+C1106+C1112+C1118+C1126+C1132+C1138+C1144+C1150+C1158+C1164+C1170</f>
        <v>229</v>
      </c>
      <c r="K1170" s="434">
        <f>D1069+D1075+D1082+D1088+D1094+D1100+D1106+D1112+D1118+D1126+D1132+D1138+D1144+D1150+D1158+D1164+D1170</f>
        <v>0</v>
      </c>
      <c r="L1170" s="434">
        <f>E1069+E1075+E1082+E1088+E1094+E1100+E1106+E1112+E1118+E1126+E1132+E1138+E1144+E1150+E1158+E1164+E1170</f>
        <v>0</v>
      </c>
    </row>
    <row r="1171" spans="1:12" ht="15" thickBot="1" x14ac:dyDescent="0.4">
      <c r="A1171" s="823"/>
      <c r="B1171" s="831"/>
      <c r="C1171" s="239"/>
      <c r="D1171" s="239"/>
      <c r="E1171" s="239"/>
      <c r="F1171" s="73"/>
      <c r="G1171" s="230" t="s">
        <v>1206</v>
      </c>
      <c r="H1171" s="233"/>
      <c r="I1171" s="369"/>
      <c r="J1171" s="434">
        <f>C1076*1</f>
        <v>0</v>
      </c>
      <c r="K1171" s="434"/>
      <c r="L1171" s="434"/>
    </row>
    <row r="1172" spans="1:12" ht="19.149999999999999" customHeight="1" thickBot="1" x14ac:dyDescent="0.4">
      <c r="A1172" s="824"/>
      <c r="B1172" s="832"/>
      <c r="C1172" s="228">
        <f t="shared" ref="C1172:D1172" si="237">SUM(C1166:C1170)</f>
        <v>5</v>
      </c>
      <c r="D1172" s="228">
        <f t="shared" si="237"/>
        <v>0</v>
      </c>
      <c r="E1172" s="228">
        <f>SUM(E1166:E1170)</f>
        <v>7</v>
      </c>
      <c r="F1172" s="232"/>
      <c r="G1172" s="229" t="s">
        <v>144</v>
      </c>
      <c r="H1172" s="233"/>
      <c r="I1172" s="369"/>
      <c r="J1172" s="460">
        <f>SUM(J1166:J1171)</f>
        <v>10974.900000000001</v>
      </c>
      <c r="K1172" s="460">
        <f t="shared" ref="K1172:L1172" si="238">SUM(K1166:K1170)</f>
        <v>11152.7</v>
      </c>
      <c r="L1172" s="460">
        <f t="shared" si="238"/>
        <v>11593.300000000001</v>
      </c>
    </row>
    <row r="1173" spans="1:12" ht="13.15" customHeight="1" thickBot="1" x14ac:dyDescent="0.4">
      <c r="A1173" s="37"/>
      <c r="B1173" s="41" t="s">
        <v>207</v>
      </c>
      <c r="C1173" s="17"/>
      <c r="D1173" s="17"/>
      <c r="E1173" s="17"/>
      <c r="F1173" s="17"/>
      <c r="G1173" s="23"/>
      <c r="H1173" s="43"/>
      <c r="I1173" s="43"/>
    </row>
    <row r="1174" spans="1:12" ht="19.899999999999999" customHeight="1" thickBot="1" x14ac:dyDescent="0.4">
      <c r="A1174" s="60"/>
      <c r="B1174" s="61" t="s">
        <v>572</v>
      </c>
      <c r="C1174" s="179">
        <f>C1070+C1077+C1083+C1089+C1095+C1101+C1107+C1113+C1119+C1127+C1133+C1139+C1145+C1151+C1159+C1165+C1172</f>
        <v>10974.9</v>
      </c>
      <c r="D1174" s="179">
        <f>D1070+D1077+D1083+D1089+D1095+D1101+D1107+D1113+D1119+D1127+D1133+D1139+D1145+D1151+D1159+D1165+D1172</f>
        <v>11152.7</v>
      </c>
      <c r="E1174" s="179">
        <f>E1070+E1077+E1083+E1089+E1095+E1101+E1107+E1113+E1119+E1127+E1133+E1139+E1145+E1151+E1159+E1165+E1172</f>
        <v>11593.300000000001</v>
      </c>
      <c r="F1174" s="62"/>
      <c r="G1174" s="63"/>
      <c r="H1174" s="64"/>
      <c r="I1174" s="65"/>
    </row>
    <row r="1175" spans="1:12" ht="12" customHeight="1" x14ac:dyDescent="0.35"/>
    <row r="1177" spans="1:12" ht="15" thickBot="1" x14ac:dyDescent="0.4">
      <c r="A1177" s="833" t="s">
        <v>1635</v>
      </c>
      <c r="B1177" s="834"/>
      <c r="C1177" s="834"/>
      <c r="D1177" s="834"/>
      <c r="E1177" s="834"/>
      <c r="F1177" s="834"/>
      <c r="G1177" s="834"/>
      <c r="H1177" s="834"/>
      <c r="I1177" s="834"/>
    </row>
    <row r="1178" spans="1:12" ht="58" thickBot="1" x14ac:dyDescent="0.4">
      <c r="A1178" s="69" t="s">
        <v>16</v>
      </c>
      <c r="B1178" s="70" t="s">
        <v>1492</v>
      </c>
      <c r="C1178" s="70" t="s">
        <v>131</v>
      </c>
      <c r="D1178" s="70" t="s">
        <v>132</v>
      </c>
      <c r="E1178" s="70" t="s">
        <v>1450</v>
      </c>
      <c r="F1178" s="70" t="s">
        <v>17</v>
      </c>
      <c r="G1178" s="70" t="s">
        <v>138</v>
      </c>
      <c r="H1178" s="70" t="s">
        <v>133</v>
      </c>
      <c r="I1178" s="70" t="s">
        <v>155</v>
      </c>
    </row>
    <row r="1179" spans="1:12" ht="22.9" customHeight="1" thickBot="1" x14ac:dyDescent="0.4">
      <c r="A1179" s="71">
        <v>1</v>
      </c>
      <c r="B1179" s="72">
        <v>2</v>
      </c>
      <c r="C1179" s="72">
        <v>3</v>
      </c>
      <c r="D1179" s="72">
        <v>4</v>
      </c>
      <c r="E1179" s="72">
        <v>5</v>
      </c>
      <c r="F1179" s="72">
        <v>6</v>
      </c>
      <c r="G1179" s="72">
        <v>7</v>
      </c>
      <c r="H1179" s="72">
        <v>8</v>
      </c>
      <c r="I1179" s="72">
        <v>9</v>
      </c>
    </row>
    <row r="1180" spans="1:12" ht="27" customHeight="1" thickBot="1" x14ac:dyDescent="0.4">
      <c r="A1180" s="47" t="s">
        <v>136</v>
      </c>
      <c r="B1180" s="48" t="s">
        <v>513</v>
      </c>
      <c r="C1180" s="49"/>
      <c r="D1180" s="49"/>
      <c r="E1180" s="49"/>
      <c r="F1180" s="50" t="s">
        <v>211</v>
      </c>
      <c r="G1180" s="48"/>
      <c r="H1180" s="49"/>
      <c r="I1180" s="49"/>
    </row>
    <row r="1181" spans="1:12" ht="24" customHeight="1" thickBot="1" x14ac:dyDescent="0.4">
      <c r="A1181" s="51" t="s">
        <v>135</v>
      </c>
      <c r="B1181" s="52" t="s">
        <v>221</v>
      </c>
      <c r="C1181" s="53"/>
      <c r="D1181" s="53"/>
      <c r="E1181" s="53"/>
      <c r="F1181" s="54" t="s">
        <v>210</v>
      </c>
      <c r="G1181" s="52"/>
      <c r="H1181" s="53"/>
      <c r="I1181" s="53"/>
    </row>
    <row r="1182" spans="1:12" ht="21" customHeight="1" thickBot="1" x14ac:dyDescent="0.4">
      <c r="A1182" s="823" t="s">
        <v>201</v>
      </c>
      <c r="B1182" s="825" t="s">
        <v>515</v>
      </c>
      <c r="C1182" s="239">
        <v>1780.6</v>
      </c>
      <c r="D1182" s="239">
        <v>1873.2</v>
      </c>
      <c r="E1182" s="239">
        <v>1944.4</v>
      </c>
      <c r="F1182" s="73"/>
      <c r="G1182" s="230" t="s">
        <v>139</v>
      </c>
      <c r="H1182" s="875" t="s">
        <v>756</v>
      </c>
      <c r="I1182" s="36" t="s">
        <v>514</v>
      </c>
    </row>
    <row r="1183" spans="1:12" ht="15.65" customHeight="1" thickBot="1" x14ac:dyDescent="0.4">
      <c r="A1183" s="823"/>
      <c r="B1183" s="826"/>
      <c r="C1183" s="239">
        <v>450</v>
      </c>
      <c r="D1183" s="239">
        <v>465</v>
      </c>
      <c r="E1183" s="239">
        <v>480</v>
      </c>
      <c r="F1183" s="73"/>
      <c r="G1183" s="230" t="s">
        <v>139</v>
      </c>
      <c r="H1183" s="876"/>
      <c r="I1183" s="36"/>
    </row>
    <row r="1184" spans="1:12" ht="15" thickBot="1" x14ac:dyDescent="0.4">
      <c r="A1184" s="823"/>
      <c r="B1184" s="826"/>
      <c r="C1184" s="239">
        <v>180</v>
      </c>
      <c r="D1184" s="239">
        <v>185</v>
      </c>
      <c r="E1184" s="239">
        <v>185</v>
      </c>
      <c r="F1184" s="73"/>
      <c r="G1184" s="230" t="s">
        <v>404</v>
      </c>
      <c r="H1184" s="877"/>
      <c r="I1184" s="36"/>
      <c r="K1184" s="193"/>
    </row>
    <row r="1185" spans="1:11" ht="15" thickBot="1" x14ac:dyDescent="0.4">
      <c r="A1185" s="823"/>
      <c r="B1185" s="826"/>
      <c r="C1185" s="239"/>
      <c r="D1185" s="239"/>
      <c r="E1185" s="239"/>
      <c r="F1185" s="73"/>
      <c r="G1185" s="230" t="s">
        <v>141</v>
      </c>
      <c r="H1185" s="877"/>
      <c r="I1185" s="36"/>
      <c r="K1185" s="193"/>
    </row>
    <row r="1186" spans="1:11" ht="15" thickBot="1" x14ac:dyDescent="0.4">
      <c r="A1186" s="823"/>
      <c r="B1186" s="826"/>
      <c r="C1186" s="239"/>
      <c r="D1186" s="239"/>
      <c r="E1186" s="239"/>
      <c r="F1186" s="73"/>
      <c r="G1186" s="230" t="s">
        <v>140</v>
      </c>
      <c r="H1186" s="877"/>
      <c r="I1186" s="36"/>
    </row>
    <row r="1187" spans="1:11" ht="15" thickBot="1" x14ac:dyDescent="0.4">
      <c r="A1187" s="823"/>
      <c r="B1187" s="826"/>
      <c r="C1187" s="239">
        <v>31.9</v>
      </c>
      <c r="D1187" s="239"/>
      <c r="E1187" s="239"/>
      <c r="F1187" s="73"/>
      <c r="G1187" s="230" t="s">
        <v>142</v>
      </c>
      <c r="H1187" s="877"/>
      <c r="I1187" s="36"/>
    </row>
    <row r="1188" spans="1:11" ht="15" thickBot="1" x14ac:dyDescent="0.4">
      <c r="A1188" s="824"/>
      <c r="B1188" s="827"/>
      <c r="C1188" s="228">
        <f>SUM(C1182:C1187)</f>
        <v>2442.5</v>
      </c>
      <c r="D1188" s="228">
        <f>SUM(D1182:D1187)</f>
        <v>2523.1999999999998</v>
      </c>
      <c r="E1188" s="228">
        <f>SUM(E1182:E1187)</f>
        <v>2609.4</v>
      </c>
      <c r="F1188" s="232"/>
      <c r="G1188" s="229" t="s">
        <v>144</v>
      </c>
      <c r="H1188" s="878"/>
      <c r="I1188" s="36"/>
    </row>
    <row r="1189" spans="1:11" ht="15" thickBot="1" x14ac:dyDescent="0.4">
      <c r="A1189" s="823" t="s">
        <v>145</v>
      </c>
      <c r="B1189" s="825" t="s">
        <v>516</v>
      </c>
      <c r="C1189" s="239">
        <v>50</v>
      </c>
      <c r="D1189" s="239">
        <v>65</v>
      </c>
      <c r="E1189" s="239">
        <v>100</v>
      </c>
      <c r="F1189" s="73"/>
      <c r="G1189" s="230" t="s">
        <v>139</v>
      </c>
      <c r="H1189" s="231">
        <v>288724610</v>
      </c>
      <c r="I1189" s="36" t="s">
        <v>514</v>
      </c>
    </row>
    <row r="1190" spans="1:11" ht="15" thickBot="1" x14ac:dyDescent="0.4">
      <c r="A1190" s="823"/>
      <c r="B1190" s="826"/>
      <c r="C1190" s="230"/>
      <c r="D1190" s="239"/>
      <c r="E1190" s="239"/>
      <c r="F1190" s="73"/>
      <c r="G1190" s="230" t="s">
        <v>404</v>
      </c>
      <c r="H1190" s="231"/>
      <c r="I1190" s="36"/>
    </row>
    <row r="1191" spans="1:11" ht="15" thickBot="1" x14ac:dyDescent="0.4">
      <c r="A1191" s="823"/>
      <c r="B1191" s="826"/>
      <c r="C1191" s="230"/>
      <c r="D1191" s="239"/>
      <c r="E1191" s="239"/>
      <c r="F1191" s="73"/>
      <c r="G1191" s="230" t="s">
        <v>141</v>
      </c>
      <c r="H1191" s="231"/>
      <c r="I1191" s="36"/>
    </row>
    <row r="1192" spans="1:11" ht="15" thickBot="1" x14ac:dyDescent="0.4">
      <c r="A1192" s="823"/>
      <c r="B1192" s="826"/>
      <c r="C1192" s="230"/>
      <c r="D1192" s="239"/>
      <c r="E1192" s="239"/>
      <c r="F1192" s="73"/>
      <c r="G1192" s="230" t="s">
        <v>140</v>
      </c>
      <c r="H1192" s="231"/>
      <c r="I1192" s="36"/>
    </row>
    <row r="1193" spans="1:11" ht="15" thickBot="1" x14ac:dyDescent="0.4">
      <c r="A1193" s="823"/>
      <c r="B1193" s="826"/>
      <c r="C1193" s="230"/>
      <c r="D1193" s="239"/>
      <c r="E1193" s="239"/>
      <c r="F1193" s="73"/>
      <c r="G1193" s="230" t="s">
        <v>142</v>
      </c>
      <c r="H1193" s="233"/>
      <c r="I1193" s="36"/>
    </row>
    <row r="1194" spans="1:11" ht="15" thickBot="1" x14ac:dyDescent="0.4">
      <c r="A1194" s="824"/>
      <c r="B1194" s="827"/>
      <c r="C1194" s="228">
        <f t="shared" ref="C1194:D1194" si="239">SUM(C1189:C1193)</f>
        <v>50</v>
      </c>
      <c r="D1194" s="228">
        <f t="shared" si="239"/>
        <v>65</v>
      </c>
      <c r="E1194" s="228">
        <f>SUM(E1189:E1193)</f>
        <v>100</v>
      </c>
      <c r="F1194" s="232"/>
      <c r="G1194" s="229" t="s">
        <v>144</v>
      </c>
      <c r="H1194" s="233"/>
      <c r="I1194" s="36"/>
    </row>
    <row r="1195" spans="1:11" ht="15" customHeight="1" thickBot="1" x14ac:dyDescent="0.4">
      <c r="A1195" s="823" t="s">
        <v>147</v>
      </c>
      <c r="B1195" s="825" t="s">
        <v>517</v>
      </c>
      <c r="C1195" s="239">
        <v>55</v>
      </c>
      <c r="D1195" s="177">
        <v>60</v>
      </c>
      <c r="E1195" s="177">
        <v>65</v>
      </c>
      <c r="F1195" s="40"/>
      <c r="G1195" s="38" t="s">
        <v>139</v>
      </c>
      <c r="H1195" s="43">
        <v>288724610</v>
      </c>
      <c r="I1195" s="36" t="s">
        <v>514</v>
      </c>
    </row>
    <row r="1196" spans="1:11" ht="18" customHeight="1" thickBot="1" x14ac:dyDescent="0.4">
      <c r="A1196" s="823"/>
      <c r="B1196" s="826"/>
      <c r="C1196" s="177"/>
      <c r="D1196" s="177"/>
      <c r="E1196" s="177"/>
      <c r="F1196" s="40"/>
      <c r="G1196" s="38" t="s">
        <v>404</v>
      </c>
      <c r="H1196" s="43"/>
      <c r="I1196" s="36"/>
    </row>
    <row r="1197" spans="1:11" ht="15" thickBot="1" x14ac:dyDescent="0.4">
      <c r="A1197" s="823"/>
      <c r="B1197" s="826"/>
      <c r="C1197" s="177"/>
      <c r="D1197" s="177"/>
      <c r="E1197" s="177"/>
      <c r="F1197" s="40"/>
      <c r="G1197" s="38" t="s">
        <v>141</v>
      </c>
      <c r="H1197" s="43"/>
      <c r="I1197" s="36"/>
    </row>
    <row r="1198" spans="1:11" ht="13.9" customHeight="1" thickBot="1" x14ac:dyDescent="0.4">
      <c r="A1198" s="823"/>
      <c r="B1198" s="826"/>
      <c r="C1198" s="177"/>
      <c r="D1198" s="177"/>
      <c r="E1198" s="177"/>
      <c r="F1198" s="40"/>
      <c r="G1198" s="38" t="s">
        <v>140</v>
      </c>
      <c r="H1198" s="43"/>
      <c r="I1198" s="36"/>
    </row>
    <row r="1199" spans="1:11" ht="16.149999999999999" customHeight="1" thickBot="1" x14ac:dyDescent="0.4">
      <c r="A1199" s="823"/>
      <c r="B1199" s="826"/>
      <c r="C1199" s="177"/>
      <c r="D1199" s="177"/>
      <c r="E1199" s="177"/>
      <c r="F1199" s="40"/>
      <c r="G1199" s="38" t="s">
        <v>142</v>
      </c>
      <c r="H1199" s="44"/>
      <c r="I1199" s="36"/>
    </row>
    <row r="1200" spans="1:11" ht="15" customHeight="1" thickBot="1" x14ac:dyDescent="0.4">
      <c r="A1200" s="824"/>
      <c r="B1200" s="827"/>
      <c r="C1200" s="178">
        <f t="shared" ref="C1200:D1200" si="240">SUM(C1195:C1199)</f>
        <v>55</v>
      </c>
      <c r="D1200" s="178">
        <f t="shared" si="240"/>
        <v>60</v>
      </c>
      <c r="E1200" s="178">
        <f>SUM(E1195:E1199)</f>
        <v>65</v>
      </c>
      <c r="F1200" s="39"/>
      <c r="G1200" s="23" t="s">
        <v>144</v>
      </c>
      <c r="H1200" s="44"/>
      <c r="I1200" s="36"/>
    </row>
    <row r="1201" spans="1:12" ht="26.5" thickBot="1" x14ac:dyDescent="0.4">
      <c r="A1201" s="47" t="s">
        <v>136</v>
      </c>
      <c r="B1201" s="48" t="s">
        <v>513</v>
      </c>
      <c r="C1201" s="49"/>
      <c r="D1201" s="49"/>
      <c r="E1201" s="49"/>
      <c r="F1201" s="50" t="s">
        <v>211</v>
      </c>
      <c r="G1201" s="48"/>
      <c r="H1201" s="49"/>
      <c r="I1201" s="49"/>
    </row>
    <row r="1202" spans="1:12" ht="26.5" thickBot="1" x14ac:dyDescent="0.4">
      <c r="A1202" s="51" t="s">
        <v>156</v>
      </c>
      <c r="B1202" s="52" t="s">
        <v>519</v>
      </c>
      <c r="C1202" s="53"/>
      <c r="D1202" s="53"/>
      <c r="E1202" s="53"/>
      <c r="F1202" s="54" t="s">
        <v>518</v>
      </c>
      <c r="G1202" s="52"/>
      <c r="H1202" s="53"/>
      <c r="I1202" s="53"/>
    </row>
    <row r="1203" spans="1:12" ht="15" thickBot="1" x14ac:dyDescent="0.4">
      <c r="A1203" s="823" t="s">
        <v>159</v>
      </c>
      <c r="B1203" s="825" t="s">
        <v>1636</v>
      </c>
      <c r="C1203" s="239">
        <v>135</v>
      </c>
      <c r="D1203" s="177">
        <v>135</v>
      </c>
      <c r="E1203" s="177">
        <v>140</v>
      </c>
      <c r="F1203" s="40"/>
      <c r="G1203" s="38" t="s">
        <v>139</v>
      </c>
      <c r="H1203" s="43">
        <v>288724610</v>
      </c>
      <c r="I1203" s="36" t="s">
        <v>514</v>
      </c>
    </row>
    <row r="1204" spans="1:12" ht="15" thickBot="1" x14ac:dyDescent="0.4">
      <c r="A1204" s="823"/>
      <c r="B1204" s="826"/>
      <c r="C1204" s="239"/>
      <c r="D1204" s="177"/>
      <c r="E1204" s="177"/>
      <c r="F1204" s="40"/>
      <c r="G1204" s="38" t="s">
        <v>404</v>
      </c>
      <c r="H1204" s="43"/>
      <c r="I1204" s="36"/>
    </row>
    <row r="1205" spans="1:12" ht="15" thickBot="1" x14ac:dyDescent="0.4">
      <c r="A1205" s="823"/>
      <c r="B1205" s="826"/>
      <c r="C1205" s="239"/>
      <c r="D1205" s="177"/>
      <c r="E1205" s="177"/>
      <c r="F1205" s="40"/>
      <c r="G1205" s="38" t="s">
        <v>141</v>
      </c>
      <c r="H1205" s="43"/>
      <c r="I1205" s="36"/>
    </row>
    <row r="1206" spans="1:12" ht="15" thickBot="1" x14ac:dyDescent="0.4">
      <c r="A1206" s="823"/>
      <c r="B1206" s="826"/>
      <c r="C1206" s="239"/>
      <c r="D1206" s="177"/>
      <c r="E1206" s="177"/>
      <c r="F1206" s="40"/>
      <c r="G1206" s="38" t="s">
        <v>140</v>
      </c>
      <c r="H1206" s="43"/>
      <c r="I1206" s="36"/>
    </row>
    <row r="1207" spans="1:12" ht="15" thickBot="1" x14ac:dyDescent="0.4">
      <c r="A1207" s="823"/>
      <c r="B1207" s="826"/>
      <c r="C1207" s="239"/>
      <c r="D1207" s="177"/>
      <c r="E1207" s="177"/>
      <c r="F1207" s="40"/>
      <c r="G1207" s="38" t="s">
        <v>142</v>
      </c>
      <c r="H1207" s="44"/>
      <c r="I1207" s="36"/>
    </row>
    <row r="1208" spans="1:12" ht="15" thickBot="1" x14ac:dyDescent="0.4">
      <c r="A1208" s="824"/>
      <c r="B1208" s="827"/>
      <c r="C1208" s="228">
        <f>SUM(C1203:C1207)</f>
        <v>135</v>
      </c>
      <c r="D1208" s="178">
        <f>SUM(D1203:D1207)</f>
        <v>135</v>
      </c>
      <c r="E1208" s="178">
        <f>SUM(E1203:E1207)</f>
        <v>140</v>
      </c>
      <c r="F1208" s="39"/>
      <c r="G1208" s="23" t="s">
        <v>144</v>
      </c>
      <c r="H1208" s="44"/>
      <c r="I1208" s="36"/>
    </row>
    <row r="1209" spans="1:12" ht="20.5" customHeight="1" thickBot="1" x14ac:dyDescent="0.4">
      <c r="A1209" s="823" t="s">
        <v>160</v>
      </c>
      <c r="B1209" s="825" t="s">
        <v>520</v>
      </c>
      <c r="C1209" s="239">
        <v>60</v>
      </c>
      <c r="D1209" s="239">
        <v>60</v>
      </c>
      <c r="E1209" s="239">
        <v>70</v>
      </c>
      <c r="F1209" s="73"/>
      <c r="G1209" s="230" t="s">
        <v>139</v>
      </c>
      <c r="H1209" s="231">
        <v>288724610</v>
      </c>
      <c r="I1209" s="36" t="s">
        <v>514</v>
      </c>
    </row>
    <row r="1210" spans="1:12" ht="15" customHeight="1" thickBot="1" x14ac:dyDescent="0.4">
      <c r="A1210" s="823"/>
      <c r="B1210" s="826"/>
      <c r="C1210" s="239"/>
      <c r="D1210" s="239"/>
      <c r="E1210" s="239"/>
      <c r="F1210" s="73"/>
      <c r="G1210" s="230" t="s">
        <v>404</v>
      </c>
      <c r="H1210" s="231"/>
      <c r="I1210" s="36"/>
    </row>
    <row r="1211" spans="1:12" ht="15" thickBot="1" x14ac:dyDescent="0.4">
      <c r="A1211" s="823"/>
      <c r="B1211" s="826"/>
      <c r="C1211" s="239"/>
      <c r="D1211" s="239"/>
      <c r="E1211" s="239"/>
      <c r="F1211" s="73"/>
      <c r="G1211" s="230" t="s">
        <v>141</v>
      </c>
      <c r="H1211" s="231"/>
      <c r="I1211" s="36"/>
    </row>
    <row r="1212" spans="1:12" ht="15" thickBot="1" x14ac:dyDescent="0.4">
      <c r="A1212" s="823"/>
      <c r="B1212" s="826"/>
      <c r="C1212" s="239"/>
      <c r="D1212" s="239"/>
      <c r="E1212" s="239"/>
      <c r="F1212" s="73"/>
      <c r="G1212" s="230" t="s">
        <v>140</v>
      </c>
      <c r="H1212" s="231"/>
      <c r="I1212" s="36"/>
    </row>
    <row r="1213" spans="1:12" ht="15" thickBot="1" x14ac:dyDescent="0.4">
      <c r="A1213" s="823"/>
      <c r="B1213" s="826"/>
      <c r="C1213" s="239"/>
      <c r="D1213" s="239"/>
      <c r="E1213" s="239"/>
      <c r="F1213" s="73"/>
      <c r="G1213" s="230" t="s">
        <v>142</v>
      </c>
      <c r="H1213" s="233"/>
      <c r="I1213" s="36"/>
    </row>
    <row r="1214" spans="1:12" ht="15" thickBot="1" x14ac:dyDescent="0.4">
      <c r="A1214" s="824"/>
      <c r="B1214" s="827"/>
      <c r="C1214" s="228">
        <f t="shared" ref="C1214:D1214" si="241">SUM(C1209:C1213)</f>
        <v>60</v>
      </c>
      <c r="D1214" s="228">
        <f t="shared" si="241"/>
        <v>60</v>
      </c>
      <c r="E1214" s="228">
        <f>SUM(E1209:E1213)</f>
        <v>70</v>
      </c>
      <c r="F1214" s="232"/>
      <c r="G1214" s="229" t="s">
        <v>144</v>
      </c>
      <c r="H1214" s="233"/>
      <c r="I1214" s="36"/>
    </row>
    <row r="1215" spans="1:12" ht="15" thickBot="1" x14ac:dyDescent="0.4">
      <c r="A1215" s="823" t="s">
        <v>161</v>
      </c>
      <c r="B1215" s="825" t="s">
        <v>521</v>
      </c>
      <c r="C1215" s="239">
        <v>1100</v>
      </c>
      <c r="D1215" s="177">
        <v>1150</v>
      </c>
      <c r="E1215" s="177">
        <v>1215</v>
      </c>
      <c r="F1215" s="40"/>
      <c r="G1215" s="38" t="s">
        <v>139</v>
      </c>
      <c r="H1215" s="43">
        <v>288724610</v>
      </c>
      <c r="I1215" s="36" t="s">
        <v>514</v>
      </c>
      <c r="J1215" s="434">
        <f>C1182+C1183+C1189+C1195+C1203+C1209+C1215</f>
        <v>3630.6</v>
      </c>
      <c r="K1215" s="304">
        <f t="shared" ref="K1215:L1215" si="242">D1182+D1183+D1189+D1195+D1203+D1209+D1215</f>
        <v>3808.2</v>
      </c>
      <c r="L1215" s="304">
        <f t="shared" si="242"/>
        <v>4014.4</v>
      </c>
    </row>
    <row r="1216" spans="1:12" ht="15" thickBot="1" x14ac:dyDescent="0.4">
      <c r="A1216" s="823"/>
      <c r="B1216" s="826"/>
      <c r="C1216" s="177"/>
      <c r="D1216" s="177"/>
      <c r="E1216" s="177"/>
      <c r="F1216" s="40"/>
      <c r="G1216" s="38" t="s">
        <v>404</v>
      </c>
      <c r="H1216" s="43"/>
      <c r="I1216" s="36"/>
      <c r="J1216" s="434">
        <f>C1184+C1190+C1196+C1204+C1210+C1216</f>
        <v>180</v>
      </c>
      <c r="K1216" s="304">
        <f t="shared" ref="K1216:L1219" si="243">D1184+D1190+D1196+D1204+D1210+D1216</f>
        <v>185</v>
      </c>
      <c r="L1216" s="304">
        <f t="shared" si="243"/>
        <v>185</v>
      </c>
    </row>
    <row r="1217" spans="1:12" ht="15" thickBot="1" x14ac:dyDescent="0.4">
      <c r="A1217" s="823"/>
      <c r="B1217" s="826"/>
      <c r="C1217" s="177"/>
      <c r="D1217" s="177"/>
      <c r="E1217" s="177"/>
      <c r="F1217" s="40"/>
      <c r="G1217" s="38" t="s">
        <v>141</v>
      </c>
      <c r="H1217" s="43"/>
      <c r="I1217" s="36"/>
      <c r="J1217" s="434">
        <f>C1185+C1191+C1197+C1205+C1211+C1217</f>
        <v>0</v>
      </c>
      <c r="K1217" s="304">
        <f t="shared" si="243"/>
        <v>0</v>
      </c>
      <c r="L1217" s="304">
        <f t="shared" si="243"/>
        <v>0</v>
      </c>
    </row>
    <row r="1218" spans="1:12" ht="17.5" customHeight="1" thickBot="1" x14ac:dyDescent="0.4">
      <c r="A1218" s="823"/>
      <c r="B1218" s="826"/>
      <c r="C1218" s="177"/>
      <c r="D1218" s="177"/>
      <c r="E1218" s="177"/>
      <c r="F1218" s="40"/>
      <c r="G1218" s="38" t="s">
        <v>140</v>
      </c>
      <c r="H1218" s="43"/>
      <c r="I1218" s="36"/>
      <c r="J1218" s="304">
        <f>C1186+C1192+C1198+C1206+C1212+C1218</f>
        <v>0</v>
      </c>
      <c r="K1218" s="304">
        <f t="shared" si="243"/>
        <v>0</v>
      </c>
      <c r="L1218" s="304">
        <f t="shared" si="243"/>
        <v>0</v>
      </c>
    </row>
    <row r="1219" spans="1:12" ht="15" customHeight="1" thickBot="1" x14ac:dyDescent="0.4">
      <c r="A1219" s="823"/>
      <c r="B1219" s="826"/>
      <c r="C1219" s="177"/>
      <c r="D1219" s="177"/>
      <c r="E1219" s="177"/>
      <c r="F1219" s="40"/>
      <c r="G1219" s="38" t="s">
        <v>142</v>
      </c>
      <c r="H1219" s="44"/>
      <c r="I1219" s="36"/>
      <c r="J1219" s="304">
        <f>C1187+C1193+C1199+C1207+C1213+C1219</f>
        <v>31.9</v>
      </c>
      <c r="K1219" s="304">
        <f t="shared" si="243"/>
        <v>0</v>
      </c>
      <c r="L1219" s="304">
        <f t="shared" si="243"/>
        <v>0</v>
      </c>
    </row>
    <row r="1220" spans="1:12" ht="15" thickBot="1" x14ac:dyDescent="0.4">
      <c r="A1220" s="824"/>
      <c r="B1220" s="827"/>
      <c r="C1220" s="178">
        <f t="shared" ref="C1220:D1220" si="244">SUM(C1215:C1219)</f>
        <v>1100</v>
      </c>
      <c r="D1220" s="178">
        <f t="shared" si="244"/>
        <v>1150</v>
      </c>
      <c r="E1220" s="178">
        <f>SUM(E1215:E1219)</f>
        <v>1215</v>
      </c>
      <c r="F1220" s="39"/>
      <c r="G1220" s="23" t="s">
        <v>144</v>
      </c>
      <c r="H1220" s="44"/>
      <c r="I1220" s="36"/>
      <c r="J1220" s="340">
        <f>SUM(J1215:J1219)</f>
        <v>3842.5</v>
      </c>
      <c r="K1220" s="340">
        <f t="shared" ref="K1220:L1220" si="245">SUM(K1215:K1219)</f>
        <v>3993.2</v>
      </c>
      <c r="L1220" s="340">
        <f t="shared" si="245"/>
        <v>4199.3999999999996</v>
      </c>
    </row>
    <row r="1221" spans="1:12" ht="15" thickBot="1" x14ac:dyDescent="0.4">
      <c r="A1221" s="37"/>
      <c r="B1221" s="41" t="s">
        <v>207</v>
      </c>
      <c r="C1221" s="17"/>
      <c r="D1221" s="17"/>
      <c r="E1221" s="17"/>
      <c r="F1221" s="17"/>
      <c r="G1221" s="23"/>
      <c r="H1221" s="43"/>
      <c r="I1221" s="43"/>
    </row>
    <row r="1222" spans="1:12" ht="19.899999999999999" customHeight="1" thickBot="1" x14ac:dyDescent="0.4">
      <c r="A1222" s="60"/>
      <c r="B1222" s="61" t="s">
        <v>571</v>
      </c>
      <c r="C1222" s="179">
        <f>C1188+C1194+C1200+C1208+C1214+C1220</f>
        <v>3842.5</v>
      </c>
      <c r="D1222" s="179">
        <f>D1188+D1194+D1200+D1208+D1214+D1220</f>
        <v>3993.2</v>
      </c>
      <c r="E1222" s="179">
        <f>E1188+E1194+E1200+E1208+E1214+E1220</f>
        <v>4199.3999999999996</v>
      </c>
      <c r="F1222" s="62"/>
      <c r="G1222" s="63"/>
      <c r="H1222" s="64"/>
      <c r="I1222" s="65"/>
    </row>
    <row r="1223" spans="1:12" ht="16.899999999999999" customHeight="1" x14ac:dyDescent="0.35"/>
    <row r="1224" spans="1:12" ht="28.15" customHeight="1" thickBot="1" x14ac:dyDescent="0.4">
      <c r="A1224" s="881" t="s">
        <v>1637</v>
      </c>
      <c r="B1224" s="882"/>
      <c r="C1224" s="882"/>
      <c r="D1224" s="882"/>
      <c r="E1224" s="882"/>
      <c r="F1224" s="882"/>
      <c r="G1224" s="882"/>
      <c r="H1224" s="882"/>
      <c r="I1224" s="882"/>
    </row>
    <row r="1225" spans="1:12" ht="67.900000000000006" customHeight="1" thickBot="1" x14ac:dyDescent="0.4">
      <c r="A1225" s="69" t="s">
        <v>16</v>
      </c>
      <c r="B1225" s="70" t="s">
        <v>332</v>
      </c>
      <c r="C1225" s="70" t="s">
        <v>131</v>
      </c>
      <c r="D1225" s="70" t="s">
        <v>132</v>
      </c>
      <c r="E1225" s="70" t="s">
        <v>1450</v>
      </c>
      <c r="F1225" s="70" t="s">
        <v>17</v>
      </c>
      <c r="G1225" s="70" t="s">
        <v>138</v>
      </c>
      <c r="H1225" s="70" t="s">
        <v>133</v>
      </c>
      <c r="I1225" s="70" t="s">
        <v>155</v>
      </c>
    </row>
    <row r="1226" spans="1:12" ht="24" customHeight="1" thickBot="1" x14ac:dyDescent="0.4">
      <c r="A1226" s="71">
        <v>1</v>
      </c>
      <c r="B1226" s="72">
        <v>2</v>
      </c>
      <c r="C1226" s="72">
        <v>3</v>
      </c>
      <c r="D1226" s="72">
        <v>4</v>
      </c>
      <c r="E1226" s="72">
        <v>5</v>
      </c>
      <c r="F1226" s="72">
        <v>6</v>
      </c>
      <c r="G1226" s="72">
        <v>7</v>
      </c>
      <c r="H1226" s="72">
        <v>8</v>
      </c>
      <c r="I1226" s="72">
        <v>9</v>
      </c>
    </row>
    <row r="1227" spans="1:12" ht="30.65" customHeight="1" thickBot="1" x14ac:dyDescent="0.4">
      <c r="A1227" s="47" t="s">
        <v>136</v>
      </c>
      <c r="B1227" s="48" t="s">
        <v>525</v>
      </c>
      <c r="C1227" s="49"/>
      <c r="D1227" s="49"/>
      <c r="E1227" s="49"/>
      <c r="F1227" s="50" t="s">
        <v>754</v>
      </c>
      <c r="G1227" s="48"/>
      <c r="H1227" s="49"/>
      <c r="I1227" s="49"/>
    </row>
    <row r="1228" spans="1:12" ht="20.5" customHeight="1" thickBot="1" x14ac:dyDescent="0.4">
      <c r="A1228" s="51" t="s">
        <v>135</v>
      </c>
      <c r="B1228" s="225" t="s">
        <v>527</v>
      </c>
      <c r="C1228" s="226"/>
      <c r="D1228" s="226"/>
      <c r="E1228" s="226"/>
      <c r="F1228" s="227" t="s">
        <v>526</v>
      </c>
      <c r="G1228" s="467"/>
      <c r="H1228" s="226"/>
      <c r="I1228" s="226"/>
    </row>
    <row r="1229" spans="1:12" ht="15" thickBot="1" x14ac:dyDescent="0.4">
      <c r="A1229" s="836" t="s">
        <v>201</v>
      </c>
      <c r="B1229" s="830" t="s">
        <v>1638</v>
      </c>
      <c r="C1229" s="230">
        <v>19273.599999999999</v>
      </c>
      <c r="D1229" s="239">
        <v>20274</v>
      </c>
      <c r="E1229" s="239">
        <v>21043</v>
      </c>
      <c r="F1229" s="73"/>
      <c r="G1229" s="75" t="s">
        <v>139</v>
      </c>
      <c r="H1229" s="883" t="s">
        <v>753</v>
      </c>
      <c r="I1229" s="369" t="s">
        <v>522</v>
      </c>
    </row>
    <row r="1230" spans="1:12" ht="15" thickBot="1" x14ac:dyDescent="0.4">
      <c r="A1230" s="823"/>
      <c r="B1230" s="831"/>
      <c r="C1230" s="230">
        <v>2387.1999999999998</v>
      </c>
      <c r="D1230" s="239">
        <v>2382.5</v>
      </c>
      <c r="E1230" s="239">
        <v>2379.4</v>
      </c>
      <c r="F1230" s="73"/>
      <c r="G1230" s="81" t="s">
        <v>404</v>
      </c>
      <c r="H1230" s="884"/>
      <c r="I1230" s="369"/>
      <c r="J1230" s="191"/>
    </row>
    <row r="1231" spans="1:12" ht="15" thickBot="1" x14ac:dyDescent="0.4">
      <c r="A1231" s="823"/>
      <c r="B1231" s="831"/>
      <c r="C1231" s="239">
        <v>917.7</v>
      </c>
      <c r="D1231" s="239">
        <v>917.7</v>
      </c>
      <c r="E1231" s="239">
        <v>917.7</v>
      </c>
      <c r="F1231" s="73"/>
      <c r="G1231" s="82" t="s">
        <v>141</v>
      </c>
      <c r="H1231" s="884"/>
      <c r="I1231" s="369"/>
      <c r="J1231" s="191"/>
    </row>
    <row r="1232" spans="1:12" ht="15" thickBot="1" x14ac:dyDescent="0.4">
      <c r="A1232" s="823"/>
      <c r="B1232" s="831"/>
      <c r="C1232" s="230">
        <f>259.4+12837.2</f>
        <v>13096.6</v>
      </c>
      <c r="D1232" s="239">
        <f>259.4+13011</f>
        <v>13270.4</v>
      </c>
      <c r="E1232" s="239">
        <f>259.4+13011</f>
        <v>13270.4</v>
      </c>
      <c r="F1232" s="73"/>
      <c r="G1232" s="81" t="s">
        <v>523</v>
      </c>
      <c r="H1232" s="884"/>
      <c r="I1232" s="369"/>
      <c r="J1232" s="191"/>
    </row>
    <row r="1233" spans="1:10" ht="15" customHeight="1" thickBot="1" x14ac:dyDescent="0.4">
      <c r="A1233" s="823"/>
      <c r="B1233" s="831"/>
      <c r="C1233" s="230"/>
      <c r="D1233" s="239"/>
      <c r="E1233" s="239"/>
      <c r="F1233" s="73"/>
      <c r="G1233" s="82" t="s">
        <v>143</v>
      </c>
      <c r="H1233" s="884"/>
      <c r="I1233" s="369"/>
      <c r="J1233" s="191"/>
    </row>
    <row r="1234" spans="1:10" ht="15" customHeight="1" thickBot="1" x14ac:dyDescent="0.4">
      <c r="A1234" s="823"/>
      <c r="B1234" s="831"/>
      <c r="C1234" s="230"/>
      <c r="D1234" s="239"/>
      <c r="E1234" s="239"/>
      <c r="F1234" s="73"/>
      <c r="G1234" s="81" t="s">
        <v>140</v>
      </c>
      <c r="H1234" s="884"/>
      <c r="I1234" s="369"/>
      <c r="J1234" s="191"/>
    </row>
    <row r="1235" spans="1:10" ht="15" thickBot="1" x14ac:dyDescent="0.4">
      <c r="A1235" s="823"/>
      <c r="B1235" s="831"/>
      <c r="C1235" s="230">
        <v>197.2</v>
      </c>
      <c r="D1235" s="239"/>
      <c r="E1235" s="239"/>
      <c r="F1235" s="73"/>
      <c r="G1235" s="82" t="s">
        <v>142</v>
      </c>
      <c r="H1235" s="884"/>
      <c r="I1235" s="369"/>
      <c r="J1235" s="191"/>
    </row>
    <row r="1236" spans="1:10" ht="15" thickBot="1" x14ac:dyDescent="0.4">
      <c r="A1236" s="823"/>
      <c r="B1236" s="831"/>
      <c r="C1236" s="230"/>
      <c r="D1236" s="239"/>
      <c r="E1236" s="239"/>
      <c r="F1236" s="73"/>
      <c r="G1236" s="81" t="s">
        <v>524</v>
      </c>
      <c r="H1236" s="884"/>
      <c r="I1236" s="369"/>
      <c r="J1236" s="191"/>
    </row>
    <row r="1237" spans="1:10" ht="15" thickBot="1" x14ac:dyDescent="0.4">
      <c r="A1237" s="823"/>
      <c r="B1237" s="831"/>
      <c r="C1237" s="228">
        <f>SUM(C1229:C1236)</f>
        <v>35872.299999999996</v>
      </c>
      <c r="D1237" s="228">
        <f t="shared" ref="D1237:E1237" si="246">SUM(D1229:D1236)</f>
        <v>36844.6</v>
      </c>
      <c r="E1237" s="228">
        <f t="shared" si="246"/>
        <v>37610.5</v>
      </c>
      <c r="F1237" s="73"/>
      <c r="G1237" s="83" t="s">
        <v>144</v>
      </c>
      <c r="H1237" s="884"/>
      <c r="I1237" s="369"/>
      <c r="J1237" s="191"/>
    </row>
    <row r="1238" spans="1:10" ht="15" thickBot="1" x14ac:dyDescent="0.4">
      <c r="A1238" s="823"/>
      <c r="B1238" s="831"/>
      <c r="C1238" s="229"/>
      <c r="D1238" s="229"/>
      <c r="E1238" s="229"/>
      <c r="F1238" s="73"/>
      <c r="G1238" s="80"/>
      <c r="H1238" s="884"/>
      <c r="I1238" s="369"/>
      <c r="J1238" s="191"/>
    </row>
    <row r="1239" spans="1:10" ht="15" thickBot="1" x14ac:dyDescent="0.4">
      <c r="A1239" s="823"/>
      <c r="B1239" s="831"/>
      <c r="C1239" s="229"/>
      <c r="D1239" s="229"/>
      <c r="E1239" s="229"/>
      <c r="F1239" s="73"/>
      <c r="G1239" s="80"/>
      <c r="H1239" s="884"/>
      <c r="I1239" s="369"/>
      <c r="J1239" s="191"/>
    </row>
    <row r="1240" spans="1:10" ht="15" thickBot="1" x14ac:dyDescent="0.4">
      <c r="A1240" s="823"/>
      <c r="B1240" s="831"/>
      <c r="C1240" s="229"/>
      <c r="D1240" s="229"/>
      <c r="E1240" s="229"/>
      <c r="F1240" s="73"/>
      <c r="G1240" s="80"/>
      <c r="H1240" s="884"/>
      <c r="I1240" s="369"/>
      <c r="J1240" s="191"/>
    </row>
    <row r="1241" spans="1:10" ht="15" thickBot="1" x14ac:dyDescent="0.4">
      <c r="A1241" s="823"/>
      <c r="B1241" s="831"/>
      <c r="C1241" s="229"/>
      <c r="D1241" s="229"/>
      <c r="E1241" s="229"/>
      <c r="F1241" s="73"/>
      <c r="G1241" s="80"/>
      <c r="H1241" s="884"/>
      <c r="I1241" s="369"/>
      <c r="J1241" s="191"/>
    </row>
    <row r="1242" spans="1:10" ht="15" customHeight="1" thickBot="1" x14ac:dyDescent="0.4">
      <c r="A1242" s="823"/>
      <c r="B1242" s="831"/>
      <c r="C1242" s="229"/>
      <c r="D1242" s="229"/>
      <c r="E1242" s="229"/>
      <c r="F1242" s="73"/>
      <c r="G1242" s="80"/>
      <c r="H1242" s="884"/>
      <c r="I1242" s="369"/>
      <c r="J1242" s="191"/>
    </row>
    <row r="1243" spans="1:10" ht="15" customHeight="1" thickBot="1" x14ac:dyDescent="0.4">
      <c r="A1243" s="823"/>
      <c r="B1243" s="831"/>
      <c r="C1243" s="229"/>
      <c r="D1243" s="229"/>
      <c r="E1243" s="229"/>
      <c r="F1243" s="73"/>
      <c r="G1243" s="80"/>
      <c r="H1243" s="884"/>
      <c r="I1243" s="369"/>
      <c r="J1243" s="191"/>
    </row>
    <row r="1244" spans="1:10" ht="15" thickBot="1" x14ac:dyDescent="0.4">
      <c r="A1244" s="823"/>
      <c r="B1244" s="831"/>
      <c r="C1244" s="229"/>
      <c r="D1244" s="229"/>
      <c r="E1244" s="229"/>
      <c r="F1244" s="73"/>
      <c r="G1244" s="80"/>
      <c r="H1244" s="884"/>
      <c r="I1244" s="369"/>
      <c r="J1244" s="191"/>
    </row>
    <row r="1245" spans="1:10" ht="15" thickBot="1" x14ac:dyDescent="0.4">
      <c r="A1245" s="823"/>
      <c r="B1245" s="831"/>
      <c r="C1245" s="229"/>
      <c r="D1245" s="229"/>
      <c r="E1245" s="229"/>
      <c r="F1245" s="73"/>
      <c r="G1245" s="80"/>
      <c r="H1245" s="884"/>
      <c r="I1245" s="369"/>
      <c r="J1245" s="191"/>
    </row>
    <row r="1246" spans="1:10" ht="16.899999999999999" customHeight="1" thickBot="1" x14ac:dyDescent="0.4">
      <c r="A1246" s="823"/>
      <c r="B1246" s="831"/>
      <c r="C1246" s="229"/>
      <c r="D1246" s="229"/>
      <c r="E1246" s="229"/>
      <c r="F1246" s="73"/>
      <c r="G1246" s="80"/>
      <c r="H1246" s="884"/>
      <c r="I1246" s="369"/>
      <c r="J1246" s="191"/>
    </row>
    <row r="1247" spans="1:10" ht="15" thickBot="1" x14ac:dyDescent="0.4">
      <c r="A1247" s="823"/>
      <c r="B1247" s="831"/>
      <c r="C1247" s="229"/>
      <c r="D1247" s="229"/>
      <c r="E1247" s="229"/>
      <c r="F1247" s="73"/>
      <c r="G1247" s="80"/>
      <c r="H1247" s="884"/>
      <c r="I1247" s="369"/>
      <c r="J1247" s="191"/>
    </row>
    <row r="1248" spans="1:10" ht="15" thickBot="1" x14ac:dyDescent="0.4">
      <c r="A1248" s="823"/>
      <c r="B1248" s="831"/>
      <c r="C1248" s="229"/>
      <c r="D1248" s="229"/>
      <c r="E1248" s="229"/>
      <c r="F1248" s="73"/>
      <c r="G1248" s="80"/>
      <c r="H1248" s="884"/>
      <c r="I1248" s="369"/>
      <c r="J1248" s="191"/>
    </row>
    <row r="1249" spans="1:10" ht="15" thickBot="1" x14ac:dyDescent="0.4">
      <c r="A1249" s="823"/>
      <c r="B1249" s="831"/>
      <c r="C1249" s="229"/>
      <c r="D1249" s="229"/>
      <c r="E1249" s="229"/>
      <c r="F1249" s="73"/>
      <c r="G1249" s="80"/>
      <c r="H1249" s="884"/>
      <c r="I1249" s="369"/>
      <c r="J1249" s="191"/>
    </row>
    <row r="1250" spans="1:10" ht="15" thickBot="1" x14ac:dyDescent="0.4">
      <c r="A1250" s="823"/>
      <c r="B1250" s="831"/>
      <c r="C1250" s="229"/>
      <c r="D1250" s="229"/>
      <c r="E1250" s="229"/>
      <c r="F1250" s="73"/>
      <c r="G1250" s="80"/>
      <c r="H1250" s="884"/>
      <c r="I1250" s="369"/>
      <c r="J1250" s="191"/>
    </row>
    <row r="1251" spans="1:10" ht="18.649999999999999" customHeight="1" thickBot="1" x14ac:dyDescent="0.4">
      <c r="A1251" s="824"/>
      <c r="B1251" s="831"/>
      <c r="C1251" s="229"/>
      <c r="D1251" s="229"/>
      <c r="E1251" s="229"/>
      <c r="F1251" s="73"/>
      <c r="G1251" s="80"/>
      <c r="H1251" s="884"/>
      <c r="I1251" s="369"/>
      <c r="J1251" s="191"/>
    </row>
    <row r="1252" spans="1:10" ht="20.5" customHeight="1" thickBot="1" x14ac:dyDescent="0.4">
      <c r="A1252" s="823" t="s">
        <v>145</v>
      </c>
      <c r="B1252" s="830" t="s">
        <v>528</v>
      </c>
      <c r="C1252" s="230"/>
      <c r="D1252" s="230"/>
      <c r="E1252" s="230"/>
      <c r="F1252" s="73"/>
      <c r="G1252" s="81" t="s">
        <v>139</v>
      </c>
      <c r="H1252" s="468">
        <v>288724610</v>
      </c>
      <c r="I1252" s="369" t="s">
        <v>522</v>
      </c>
    </row>
    <row r="1253" spans="1:10" ht="16.899999999999999" customHeight="1" thickBot="1" x14ac:dyDescent="0.4">
      <c r="A1253" s="823"/>
      <c r="B1253" s="831"/>
      <c r="C1253" s="230"/>
      <c r="D1253" s="230"/>
      <c r="E1253" s="230"/>
      <c r="F1253" s="73"/>
      <c r="G1253" s="75" t="s">
        <v>404</v>
      </c>
      <c r="H1253" s="231"/>
      <c r="I1253" s="369"/>
    </row>
    <row r="1254" spans="1:10" ht="20.5" customHeight="1" thickBot="1" x14ac:dyDescent="0.4">
      <c r="A1254" s="823"/>
      <c r="B1254" s="831"/>
      <c r="C1254" s="230"/>
      <c r="D1254" s="230"/>
      <c r="E1254" s="230"/>
      <c r="F1254" s="73"/>
      <c r="G1254" s="76" t="s">
        <v>141</v>
      </c>
      <c r="H1254" s="231"/>
      <c r="I1254" s="369"/>
    </row>
    <row r="1255" spans="1:10" ht="20.5" customHeight="1" thickBot="1" x14ac:dyDescent="0.4">
      <c r="A1255" s="823"/>
      <c r="B1255" s="831"/>
      <c r="C1255" s="230">
        <v>139</v>
      </c>
      <c r="D1255" s="239">
        <v>139</v>
      </c>
      <c r="E1255" s="239">
        <v>139</v>
      </c>
      <c r="F1255" s="73"/>
      <c r="G1255" s="75" t="s">
        <v>523</v>
      </c>
      <c r="H1255" s="231"/>
      <c r="I1255" s="369"/>
    </row>
    <row r="1256" spans="1:10" ht="15" thickBot="1" x14ac:dyDescent="0.4">
      <c r="A1256" s="823"/>
      <c r="B1256" s="831"/>
      <c r="C1256" s="230"/>
      <c r="D1256" s="239"/>
      <c r="E1256" s="239"/>
      <c r="F1256" s="73"/>
      <c r="G1256" s="76" t="s">
        <v>143</v>
      </c>
      <c r="H1256" s="233"/>
      <c r="I1256" s="369"/>
    </row>
    <row r="1257" spans="1:10" ht="16.899999999999999" customHeight="1" thickBot="1" x14ac:dyDescent="0.4">
      <c r="A1257" s="823"/>
      <c r="B1257" s="831"/>
      <c r="C1257" s="230"/>
      <c r="D1257" s="239"/>
      <c r="E1257" s="239"/>
      <c r="F1257" s="73"/>
      <c r="G1257" s="75" t="s">
        <v>140</v>
      </c>
      <c r="H1257" s="233"/>
      <c r="I1257" s="369"/>
    </row>
    <row r="1258" spans="1:10" ht="15.65" customHeight="1" thickBot="1" x14ac:dyDescent="0.4">
      <c r="A1258" s="823"/>
      <c r="B1258" s="831"/>
      <c r="C1258" s="230"/>
      <c r="D1258" s="239"/>
      <c r="E1258" s="239"/>
      <c r="F1258" s="73"/>
      <c r="G1258" s="76" t="s">
        <v>142</v>
      </c>
      <c r="H1258" s="233"/>
      <c r="I1258" s="369"/>
    </row>
    <row r="1259" spans="1:10" ht="15" thickBot="1" x14ac:dyDescent="0.4">
      <c r="A1259" s="823"/>
      <c r="B1259" s="831"/>
      <c r="C1259" s="230"/>
      <c r="D1259" s="239"/>
      <c r="E1259" s="239"/>
      <c r="F1259" s="73"/>
      <c r="G1259" s="75" t="s">
        <v>524</v>
      </c>
      <c r="H1259" s="233"/>
      <c r="I1259" s="369"/>
    </row>
    <row r="1260" spans="1:10" ht="22.15" customHeight="1" thickBot="1" x14ac:dyDescent="0.4">
      <c r="A1260" s="824"/>
      <c r="B1260" s="832"/>
      <c r="C1260" s="229">
        <f>SUM(C1252:C1259)</f>
        <v>139</v>
      </c>
      <c r="D1260" s="228">
        <f t="shared" ref="D1260:E1260" si="247">SUM(D1252:D1259)</f>
        <v>139</v>
      </c>
      <c r="E1260" s="228">
        <f t="shared" si="247"/>
        <v>139</v>
      </c>
      <c r="F1260" s="232"/>
      <c r="G1260" s="77" t="s">
        <v>144</v>
      </c>
      <c r="H1260" s="233"/>
      <c r="I1260" s="369"/>
    </row>
    <row r="1261" spans="1:10" ht="15" customHeight="1" thickBot="1" x14ac:dyDescent="0.4">
      <c r="A1261" s="836" t="s">
        <v>147</v>
      </c>
      <c r="B1261" s="830" t="s">
        <v>529</v>
      </c>
      <c r="C1261" s="239">
        <v>9219.6</v>
      </c>
      <c r="D1261" s="239">
        <v>9646.5</v>
      </c>
      <c r="E1261" s="239">
        <v>10009</v>
      </c>
      <c r="F1261" s="73"/>
      <c r="G1261" s="75" t="s">
        <v>139</v>
      </c>
      <c r="H1261" s="875" t="s">
        <v>1549</v>
      </c>
      <c r="I1261" s="369" t="s">
        <v>522</v>
      </c>
    </row>
    <row r="1262" spans="1:10" ht="15" thickBot="1" x14ac:dyDescent="0.4">
      <c r="A1262" s="823"/>
      <c r="B1262" s="831"/>
      <c r="C1262" s="239">
        <v>483.7</v>
      </c>
      <c r="D1262" s="239">
        <v>482.5</v>
      </c>
      <c r="E1262" s="239">
        <v>482.6</v>
      </c>
      <c r="F1262" s="73"/>
      <c r="G1262" s="75" t="s">
        <v>404</v>
      </c>
      <c r="H1262" s="885"/>
      <c r="I1262" s="369"/>
    </row>
    <row r="1263" spans="1:10" ht="15" thickBot="1" x14ac:dyDescent="0.4">
      <c r="A1263" s="823"/>
      <c r="B1263" s="831"/>
      <c r="C1263" s="239"/>
      <c r="D1263" s="239"/>
      <c r="E1263" s="239"/>
      <c r="F1263" s="73"/>
      <c r="G1263" s="76" t="s">
        <v>141</v>
      </c>
      <c r="H1263" s="885"/>
      <c r="I1263" s="369"/>
    </row>
    <row r="1264" spans="1:10" ht="15" thickBot="1" x14ac:dyDescent="0.4">
      <c r="A1264" s="823"/>
      <c r="B1264" s="831"/>
      <c r="C1264" s="239">
        <f>219.1+33280.6</f>
        <v>33499.699999999997</v>
      </c>
      <c r="D1264" s="239">
        <f>219.1+33640.3</f>
        <v>33859.4</v>
      </c>
      <c r="E1264" s="239">
        <f>219.1+33640.3</f>
        <v>33859.4</v>
      </c>
      <c r="F1264" s="73"/>
      <c r="G1264" s="75" t="s">
        <v>523</v>
      </c>
      <c r="H1264" s="885"/>
      <c r="I1264" s="369"/>
    </row>
    <row r="1265" spans="1:10" ht="15" thickBot="1" x14ac:dyDescent="0.4">
      <c r="A1265" s="823"/>
      <c r="B1265" s="831"/>
      <c r="C1265" s="239"/>
      <c r="D1265" s="239"/>
      <c r="E1265" s="239"/>
      <c r="F1265" s="73"/>
      <c r="G1265" s="76" t="s">
        <v>143</v>
      </c>
      <c r="H1265" s="885"/>
      <c r="I1265" s="369"/>
    </row>
    <row r="1266" spans="1:10" ht="15" thickBot="1" x14ac:dyDescent="0.4">
      <c r="A1266" s="823"/>
      <c r="B1266" s="831"/>
      <c r="C1266" s="239"/>
      <c r="D1266" s="239"/>
      <c r="E1266" s="239"/>
      <c r="F1266" s="73"/>
      <c r="G1266" s="75" t="s">
        <v>140</v>
      </c>
      <c r="H1266" s="885"/>
      <c r="I1266" s="369"/>
    </row>
    <row r="1267" spans="1:10" ht="15" thickBot="1" x14ac:dyDescent="0.4">
      <c r="A1267" s="823"/>
      <c r="B1267" s="831"/>
      <c r="C1267" s="239">
        <v>122.5</v>
      </c>
      <c r="D1267" s="239"/>
      <c r="E1267" s="239"/>
      <c r="F1267" s="73"/>
      <c r="G1267" s="76" t="s">
        <v>142</v>
      </c>
      <c r="H1267" s="885"/>
      <c r="I1267" s="369"/>
    </row>
    <row r="1268" spans="1:10" ht="15" thickBot="1" x14ac:dyDescent="0.4">
      <c r="A1268" s="823"/>
      <c r="B1268" s="831"/>
      <c r="C1268" s="239">
        <v>2501</v>
      </c>
      <c r="D1268" s="239">
        <v>2501</v>
      </c>
      <c r="E1268" s="239">
        <v>2501</v>
      </c>
      <c r="F1268" s="73"/>
      <c r="G1268" s="75" t="s">
        <v>524</v>
      </c>
      <c r="H1268" s="885"/>
      <c r="I1268" s="369"/>
    </row>
    <row r="1269" spans="1:10" ht="18" customHeight="1" thickBot="1" x14ac:dyDescent="0.4">
      <c r="A1269" s="823"/>
      <c r="B1269" s="831"/>
      <c r="C1269" s="469">
        <f>SUM(C1261:C1268)</f>
        <v>45826.5</v>
      </c>
      <c r="D1269" s="355">
        <f t="shared" ref="D1269:E1269" si="248">SUM(D1261:D1268)</f>
        <v>46489.4</v>
      </c>
      <c r="E1269" s="355">
        <f t="shared" si="248"/>
        <v>46852</v>
      </c>
      <c r="F1269" s="73"/>
      <c r="G1269" s="77" t="s">
        <v>144</v>
      </c>
      <c r="H1269" s="885"/>
      <c r="I1269" s="369"/>
    </row>
    <row r="1270" spans="1:10" ht="15" customHeight="1" thickBot="1" x14ac:dyDescent="0.4">
      <c r="A1270" s="823"/>
      <c r="B1270" s="831"/>
      <c r="C1270" s="230"/>
      <c r="D1270" s="230"/>
      <c r="E1270" s="230"/>
      <c r="F1270" s="73"/>
      <c r="G1270" s="77"/>
      <c r="H1270" s="885"/>
      <c r="I1270" s="369"/>
    </row>
    <row r="1271" spans="1:10" ht="10.9" customHeight="1" thickBot="1" x14ac:dyDescent="0.4">
      <c r="A1271" s="823"/>
      <c r="B1271" s="831"/>
      <c r="C1271" s="230"/>
      <c r="D1271" s="230"/>
      <c r="E1271" s="230"/>
      <c r="F1271" s="73"/>
      <c r="G1271" s="77"/>
      <c r="H1271" s="885"/>
      <c r="I1271" s="369"/>
    </row>
    <row r="1272" spans="1:10" ht="13.9" customHeight="1" thickBot="1" x14ac:dyDescent="0.4">
      <c r="A1272" s="823"/>
      <c r="B1272" s="831"/>
      <c r="C1272" s="230"/>
      <c r="D1272" s="230"/>
      <c r="E1272" s="230"/>
      <c r="F1272" s="73"/>
      <c r="G1272" s="77"/>
      <c r="H1272" s="885"/>
      <c r="I1272" s="369"/>
      <c r="J1272" s="667"/>
    </row>
    <row r="1273" spans="1:10" ht="15" thickBot="1" x14ac:dyDescent="0.4">
      <c r="A1273" s="823"/>
      <c r="B1273" s="831"/>
      <c r="C1273" s="230"/>
      <c r="D1273" s="230"/>
      <c r="E1273" s="230"/>
      <c r="F1273" s="73"/>
      <c r="G1273" s="77"/>
      <c r="H1273" s="885"/>
      <c r="I1273" s="369"/>
    </row>
    <row r="1274" spans="1:10" ht="15.65" customHeight="1" thickBot="1" x14ac:dyDescent="0.4">
      <c r="A1274" s="823"/>
      <c r="B1274" s="831"/>
      <c r="C1274" s="230"/>
      <c r="D1274" s="230"/>
      <c r="E1274" s="230"/>
      <c r="F1274" s="73"/>
      <c r="G1274" s="77"/>
      <c r="H1274" s="885"/>
      <c r="I1274" s="369"/>
    </row>
    <row r="1275" spans="1:10" ht="15.65" customHeight="1" thickBot="1" x14ac:dyDescent="0.4">
      <c r="A1275" s="823"/>
      <c r="B1275" s="831"/>
      <c r="C1275" s="230"/>
      <c r="D1275" s="230"/>
      <c r="E1275" s="230"/>
      <c r="F1275" s="73"/>
      <c r="G1275" s="77"/>
      <c r="H1275" s="885"/>
      <c r="I1275" s="369"/>
    </row>
    <row r="1276" spans="1:10" ht="22.15" customHeight="1" thickBot="1" x14ac:dyDescent="0.4">
      <c r="A1276" s="824"/>
      <c r="B1276" s="831"/>
      <c r="C1276" s="230"/>
      <c r="D1276" s="230"/>
      <c r="E1276" s="230"/>
      <c r="F1276" s="73"/>
      <c r="G1276" s="192"/>
      <c r="H1276" s="885"/>
      <c r="I1276" s="470"/>
    </row>
    <row r="1277" spans="1:10" ht="15" customHeight="1" thickBot="1" x14ac:dyDescent="0.4">
      <c r="A1277" s="823" t="s">
        <v>149</v>
      </c>
      <c r="B1277" s="830" t="s">
        <v>530</v>
      </c>
      <c r="C1277" s="230"/>
      <c r="D1277" s="230"/>
      <c r="E1277" s="230"/>
      <c r="F1277" s="73"/>
      <c r="G1277" s="75" t="s">
        <v>139</v>
      </c>
      <c r="H1277" s="352">
        <v>288724610</v>
      </c>
      <c r="I1277" s="437" t="s">
        <v>522</v>
      </c>
    </row>
    <row r="1278" spans="1:10" ht="15" customHeight="1" thickBot="1" x14ac:dyDescent="0.4">
      <c r="A1278" s="823"/>
      <c r="B1278" s="831"/>
      <c r="C1278" s="230"/>
      <c r="D1278" s="230"/>
      <c r="E1278" s="230"/>
      <c r="F1278" s="73"/>
      <c r="G1278" s="75" t="s">
        <v>404</v>
      </c>
      <c r="H1278" s="231"/>
      <c r="I1278" s="369"/>
    </row>
    <row r="1279" spans="1:10" ht="15" thickBot="1" x14ac:dyDescent="0.4">
      <c r="A1279" s="823"/>
      <c r="B1279" s="831"/>
      <c r="C1279" s="230"/>
      <c r="D1279" s="230"/>
      <c r="E1279" s="230"/>
      <c r="F1279" s="73"/>
      <c r="G1279" s="76" t="s">
        <v>141</v>
      </c>
      <c r="H1279" s="231"/>
      <c r="I1279" s="369"/>
    </row>
    <row r="1280" spans="1:10" ht="15" thickBot="1" x14ac:dyDescent="0.4">
      <c r="A1280" s="823"/>
      <c r="B1280" s="831"/>
      <c r="C1280" s="230">
        <v>3081.4</v>
      </c>
      <c r="D1280" s="239">
        <v>3088.7</v>
      </c>
      <c r="E1280" s="239">
        <v>3088.7</v>
      </c>
      <c r="F1280" s="73"/>
      <c r="G1280" s="75" t="s">
        <v>523</v>
      </c>
      <c r="H1280" s="231"/>
      <c r="I1280" s="369"/>
    </row>
    <row r="1281" spans="1:11" ht="15" thickBot="1" x14ac:dyDescent="0.4">
      <c r="A1281" s="823"/>
      <c r="B1281" s="831"/>
      <c r="C1281" s="230"/>
      <c r="D1281" s="239"/>
      <c r="E1281" s="239"/>
      <c r="F1281" s="73"/>
      <c r="G1281" s="76" t="s">
        <v>143</v>
      </c>
      <c r="H1281" s="233"/>
      <c r="I1281" s="369"/>
    </row>
    <row r="1282" spans="1:11" ht="15" thickBot="1" x14ac:dyDescent="0.4">
      <c r="A1282" s="823"/>
      <c r="B1282" s="831"/>
      <c r="C1282" s="230"/>
      <c r="D1282" s="239"/>
      <c r="E1282" s="239"/>
      <c r="F1282" s="73"/>
      <c r="G1282" s="75" t="s">
        <v>140</v>
      </c>
      <c r="H1282" s="233"/>
      <c r="I1282" s="369"/>
    </row>
    <row r="1283" spans="1:11" ht="15" thickBot="1" x14ac:dyDescent="0.4">
      <c r="A1283" s="823"/>
      <c r="B1283" s="831"/>
      <c r="C1283" s="230"/>
      <c r="D1283" s="239"/>
      <c r="E1283" s="239"/>
      <c r="F1283" s="73"/>
      <c r="G1283" s="76" t="s">
        <v>142</v>
      </c>
      <c r="H1283" s="233"/>
      <c r="I1283" s="369"/>
    </row>
    <row r="1284" spans="1:11" ht="15" thickBot="1" x14ac:dyDescent="0.4">
      <c r="A1284" s="823"/>
      <c r="B1284" s="831"/>
      <c r="C1284" s="230"/>
      <c r="D1284" s="239"/>
      <c r="E1284" s="239"/>
      <c r="F1284" s="73"/>
      <c r="G1284" s="75" t="s">
        <v>524</v>
      </c>
      <c r="H1284" s="233"/>
      <c r="I1284" s="369"/>
    </row>
    <row r="1285" spans="1:11" ht="22.9" customHeight="1" thickBot="1" x14ac:dyDescent="0.4">
      <c r="A1285" s="824"/>
      <c r="B1285" s="832"/>
      <c r="C1285" s="229">
        <f>SUM(C1277:C1284)</f>
        <v>3081.4</v>
      </c>
      <c r="D1285" s="228">
        <f t="shared" ref="D1285:E1285" si="249">SUM(D1277:D1284)</f>
        <v>3088.7</v>
      </c>
      <c r="E1285" s="228">
        <f t="shared" si="249"/>
        <v>3088.7</v>
      </c>
      <c r="F1285" s="232"/>
      <c r="G1285" s="77" t="s">
        <v>144</v>
      </c>
      <c r="H1285" s="233"/>
      <c r="I1285" s="369"/>
    </row>
    <row r="1286" spans="1:11" ht="15" thickBot="1" x14ac:dyDescent="0.4">
      <c r="A1286" s="823" t="s">
        <v>150</v>
      </c>
      <c r="B1286" s="830" t="s">
        <v>531</v>
      </c>
      <c r="C1286" s="239">
        <v>3426.4</v>
      </c>
      <c r="D1286" s="239">
        <v>3603.3</v>
      </c>
      <c r="E1286" s="239">
        <v>3739.3</v>
      </c>
      <c r="F1286" s="73" t="s">
        <v>538</v>
      </c>
      <c r="G1286" s="75" t="s">
        <v>139</v>
      </c>
      <c r="H1286" s="875" t="s">
        <v>755</v>
      </c>
      <c r="I1286" s="369" t="s">
        <v>522</v>
      </c>
      <c r="K1286" s="193"/>
    </row>
    <row r="1287" spans="1:11" ht="15" thickBot="1" x14ac:dyDescent="0.4">
      <c r="A1287" s="823"/>
      <c r="B1287" s="831"/>
      <c r="C1287" s="239">
        <v>253</v>
      </c>
      <c r="D1287" s="239">
        <v>255</v>
      </c>
      <c r="E1287" s="239">
        <v>257</v>
      </c>
      <c r="F1287" s="73"/>
      <c r="G1287" s="75" t="s">
        <v>404</v>
      </c>
      <c r="H1287" s="877"/>
      <c r="I1287" s="369"/>
      <c r="K1287" s="193"/>
    </row>
    <row r="1288" spans="1:11" ht="15" thickBot="1" x14ac:dyDescent="0.4">
      <c r="A1288" s="823"/>
      <c r="B1288" s="831"/>
      <c r="C1288" s="239">
        <f>761.2+113.8</f>
        <v>875</v>
      </c>
      <c r="D1288" s="239">
        <f>761.2+113.8</f>
        <v>875</v>
      </c>
      <c r="E1288" s="239">
        <f>761.2+113.8</f>
        <v>875</v>
      </c>
      <c r="F1288" s="73"/>
      <c r="G1288" s="76" t="s">
        <v>141</v>
      </c>
      <c r="H1288" s="877"/>
      <c r="I1288" s="369"/>
      <c r="K1288" s="193"/>
    </row>
    <row r="1289" spans="1:11" ht="18.649999999999999" customHeight="1" thickBot="1" x14ac:dyDescent="0.4">
      <c r="A1289" s="823"/>
      <c r="B1289" s="831"/>
      <c r="C1289" s="239">
        <v>247.7</v>
      </c>
      <c r="D1289" s="239">
        <v>247.7</v>
      </c>
      <c r="E1289" s="239">
        <v>247.7</v>
      </c>
      <c r="F1289" s="73"/>
      <c r="G1289" s="75" t="s">
        <v>523</v>
      </c>
      <c r="H1289" s="877"/>
      <c r="I1289" s="369"/>
      <c r="K1289" s="193"/>
    </row>
    <row r="1290" spans="1:11" ht="15" customHeight="1" thickBot="1" x14ac:dyDescent="0.4">
      <c r="A1290" s="823"/>
      <c r="B1290" s="831"/>
      <c r="C1290" s="239"/>
      <c r="D1290" s="239"/>
      <c r="E1290" s="239"/>
      <c r="F1290" s="73"/>
      <c r="G1290" s="76" t="s">
        <v>143</v>
      </c>
      <c r="H1290" s="877"/>
      <c r="I1290" s="369"/>
    </row>
    <row r="1291" spans="1:11" ht="15" thickBot="1" x14ac:dyDescent="0.4">
      <c r="A1291" s="823"/>
      <c r="B1291" s="831"/>
      <c r="C1291" s="239"/>
      <c r="D1291" s="239"/>
      <c r="E1291" s="239"/>
      <c r="F1291" s="73"/>
      <c r="G1291" s="75" t="s">
        <v>140</v>
      </c>
      <c r="H1291" s="877"/>
      <c r="I1291" s="369"/>
    </row>
    <row r="1292" spans="1:11" ht="15" thickBot="1" x14ac:dyDescent="0.4">
      <c r="A1292" s="823"/>
      <c r="B1292" s="831"/>
      <c r="C1292" s="239">
        <v>31.1</v>
      </c>
      <c r="D1292" s="239"/>
      <c r="E1292" s="239"/>
      <c r="F1292" s="73"/>
      <c r="G1292" s="76" t="s">
        <v>142</v>
      </c>
      <c r="H1292" s="877"/>
      <c r="I1292" s="369"/>
    </row>
    <row r="1293" spans="1:11" ht="15" thickBot="1" x14ac:dyDescent="0.4">
      <c r="A1293" s="823"/>
      <c r="B1293" s="831"/>
      <c r="C1293" s="239"/>
      <c r="D1293" s="239"/>
      <c r="E1293" s="239"/>
      <c r="F1293" s="73"/>
      <c r="G1293" s="75" t="s">
        <v>524</v>
      </c>
      <c r="H1293" s="877"/>
      <c r="I1293" s="369"/>
    </row>
    <row r="1294" spans="1:11" ht="15" thickBot="1" x14ac:dyDescent="0.4">
      <c r="A1294" s="824"/>
      <c r="B1294" s="832"/>
      <c r="C1294" s="228">
        <f>SUM(C1286:C1293)</f>
        <v>4833.2</v>
      </c>
      <c r="D1294" s="228">
        <f t="shared" ref="D1294:E1294" si="250">SUM(D1286:D1293)</f>
        <v>4981</v>
      </c>
      <c r="E1294" s="228">
        <f t="shared" si="250"/>
        <v>5119</v>
      </c>
      <c r="F1294" s="232"/>
      <c r="G1294" s="77" t="s">
        <v>144</v>
      </c>
      <c r="H1294" s="878"/>
      <c r="I1294" s="369"/>
    </row>
    <row r="1295" spans="1:11" ht="15" thickBot="1" x14ac:dyDescent="0.4">
      <c r="A1295" s="47" t="s">
        <v>136</v>
      </c>
      <c r="B1295" s="48" t="s">
        <v>525</v>
      </c>
      <c r="C1295" s="49"/>
      <c r="D1295" s="49"/>
      <c r="E1295" s="49"/>
      <c r="F1295" s="50" t="s">
        <v>307</v>
      </c>
      <c r="G1295" s="48"/>
      <c r="H1295" s="49"/>
      <c r="I1295" s="49"/>
    </row>
    <row r="1296" spans="1:11" ht="37.15" customHeight="1" thickBot="1" x14ac:dyDescent="0.4">
      <c r="A1296" s="51" t="s">
        <v>156</v>
      </c>
      <c r="B1296" s="52" t="s">
        <v>532</v>
      </c>
      <c r="C1296" s="53"/>
      <c r="D1296" s="53"/>
      <c r="E1296" s="53"/>
      <c r="F1296" s="54" t="s">
        <v>309</v>
      </c>
      <c r="G1296" s="74"/>
      <c r="H1296" s="53"/>
      <c r="I1296" s="53"/>
    </row>
    <row r="1297" spans="1:10" ht="15" thickBot="1" x14ac:dyDescent="0.4">
      <c r="A1297" s="836" t="s">
        <v>159</v>
      </c>
      <c r="B1297" s="830" t="s">
        <v>1639</v>
      </c>
      <c r="C1297" s="350">
        <v>548.20000000000005</v>
      </c>
      <c r="D1297" s="350">
        <v>756.2</v>
      </c>
      <c r="E1297" s="350">
        <v>716.3</v>
      </c>
      <c r="F1297" s="351" t="s">
        <v>311</v>
      </c>
      <c r="G1297" s="75" t="s">
        <v>139</v>
      </c>
      <c r="H1297" s="352">
        <v>288724610</v>
      </c>
      <c r="I1297" s="437" t="s">
        <v>522</v>
      </c>
    </row>
    <row r="1298" spans="1:10" ht="15" thickBot="1" x14ac:dyDescent="0.4">
      <c r="A1298" s="823"/>
      <c r="B1298" s="831"/>
      <c r="C1298" s="239"/>
      <c r="D1298" s="239"/>
      <c r="E1298" s="239"/>
      <c r="F1298" s="73" t="s">
        <v>539</v>
      </c>
      <c r="G1298" s="81" t="s">
        <v>404</v>
      </c>
      <c r="H1298" s="471"/>
      <c r="I1298" s="369"/>
    </row>
    <row r="1299" spans="1:10" ht="15" thickBot="1" x14ac:dyDescent="0.4">
      <c r="A1299" s="823"/>
      <c r="B1299" s="831"/>
      <c r="C1299" s="239">
        <v>309.10000000000002</v>
      </c>
      <c r="D1299" s="445"/>
      <c r="E1299" s="445"/>
      <c r="F1299" s="73" t="s">
        <v>540</v>
      </c>
      <c r="G1299" s="82" t="s">
        <v>141</v>
      </c>
      <c r="H1299" s="471"/>
      <c r="I1299" s="369"/>
      <c r="J1299" s="307"/>
    </row>
    <row r="1300" spans="1:10" ht="15" thickBot="1" x14ac:dyDescent="0.4">
      <c r="A1300" s="823"/>
      <c r="B1300" s="831"/>
      <c r="C1300" s="239"/>
      <c r="D1300" s="239"/>
      <c r="E1300" s="239"/>
      <c r="F1300" s="73"/>
      <c r="G1300" s="81" t="s">
        <v>523</v>
      </c>
      <c r="H1300" s="471"/>
      <c r="I1300" s="369"/>
      <c r="J1300" s="307"/>
    </row>
    <row r="1301" spans="1:10" ht="15" thickBot="1" x14ac:dyDescent="0.4">
      <c r="A1301" s="823"/>
      <c r="B1301" s="831"/>
      <c r="C1301" s="239"/>
      <c r="D1301" s="239"/>
      <c r="E1301" s="239"/>
      <c r="F1301" s="73"/>
      <c r="G1301" s="82" t="s">
        <v>143</v>
      </c>
      <c r="H1301" s="471"/>
      <c r="I1301" s="369"/>
      <c r="J1301" s="307"/>
    </row>
    <row r="1302" spans="1:10" ht="15" thickBot="1" x14ac:dyDescent="0.4">
      <c r="A1302" s="823"/>
      <c r="B1302" s="831"/>
      <c r="C1302" s="239">
        <v>284</v>
      </c>
      <c r="D1302" s="239"/>
      <c r="E1302" s="239"/>
      <c r="F1302" s="73"/>
      <c r="G1302" s="81" t="s">
        <v>140</v>
      </c>
      <c r="H1302" s="471"/>
      <c r="I1302" s="369"/>
      <c r="J1302" s="307"/>
    </row>
    <row r="1303" spans="1:10" ht="15" thickBot="1" x14ac:dyDescent="0.4">
      <c r="A1303" s="823"/>
      <c r="B1303" s="831"/>
      <c r="C1303" s="239"/>
      <c r="D1303" s="239"/>
      <c r="E1303" s="239"/>
      <c r="F1303" s="73"/>
      <c r="G1303" s="82" t="s">
        <v>142</v>
      </c>
      <c r="H1303" s="471"/>
      <c r="I1303" s="369"/>
      <c r="J1303" s="307"/>
    </row>
    <row r="1304" spans="1:10" ht="15" customHeight="1" thickBot="1" x14ac:dyDescent="0.4">
      <c r="A1304" s="823"/>
      <c r="B1304" s="831"/>
      <c r="C1304" s="239"/>
      <c r="D1304" s="239"/>
      <c r="E1304" s="239"/>
      <c r="F1304" s="73"/>
      <c r="G1304" s="81" t="s">
        <v>524</v>
      </c>
      <c r="H1304" s="471"/>
      <c r="I1304" s="369"/>
    </row>
    <row r="1305" spans="1:10" ht="14.5" customHeight="1" thickBot="1" x14ac:dyDescent="0.4">
      <c r="A1305" s="823"/>
      <c r="B1305" s="831"/>
      <c r="C1305" s="239"/>
      <c r="D1305" s="239"/>
      <c r="E1305" s="239"/>
      <c r="F1305" s="73"/>
      <c r="G1305" s="472" t="s">
        <v>1206</v>
      </c>
      <c r="H1305" s="471"/>
      <c r="I1305" s="369"/>
    </row>
    <row r="1306" spans="1:10" ht="15" thickBot="1" x14ac:dyDescent="0.4">
      <c r="A1306" s="824"/>
      <c r="B1306" s="832"/>
      <c r="C1306" s="228">
        <f>SUM(C1297:C1305)</f>
        <v>1141.3000000000002</v>
      </c>
      <c r="D1306" s="228">
        <f t="shared" ref="D1306:E1306" si="251">SUM(D1297:D1304)</f>
        <v>756.2</v>
      </c>
      <c r="E1306" s="228">
        <f t="shared" si="251"/>
        <v>716.3</v>
      </c>
      <c r="F1306" s="73"/>
      <c r="G1306" s="83" t="s">
        <v>144</v>
      </c>
      <c r="H1306" s="471"/>
      <c r="I1306" s="369"/>
    </row>
    <row r="1307" spans="1:10" ht="15" thickBot="1" x14ac:dyDescent="0.4">
      <c r="A1307" s="836" t="s">
        <v>160</v>
      </c>
      <c r="B1307" s="830" t="s">
        <v>1640</v>
      </c>
      <c r="C1307" s="350">
        <v>262.60000000000002</v>
      </c>
      <c r="D1307" s="350">
        <v>265.7</v>
      </c>
      <c r="E1307" s="350">
        <v>275.8</v>
      </c>
      <c r="F1307" s="351"/>
      <c r="G1307" s="75" t="s">
        <v>139</v>
      </c>
      <c r="H1307" s="352">
        <v>195472991</v>
      </c>
      <c r="I1307" s="437" t="s">
        <v>522</v>
      </c>
    </row>
    <row r="1308" spans="1:10" ht="17.5" customHeight="1" thickBot="1" x14ac:dyDescent="0.4">
      <c r="A1308" s="823"/>
      <c r="B1308" s="831"/>
      <c r="C1308" s="239">
        <v>4.2</v>
      </c>
      <c r="D1308" s="239">
        <v>4.2</v>
      </c>
      <c r="E1308" s="239">
        <v>4.2</v>
      </c>
      <c r="F1308" s="73"/>
      <c r="G1308" s="81" t="s">
        <v>404</v>
      </c>
      <c r="H1308" s="471"/>
      <c r="I1308" s="369"/>
    </row>
    <row r="1309" spans="1:10" ht="15" customHeight="1" thickBot="1" x14ac:dyDescent="0.4">
      <c r="A1309" s="823"/>
      <c r="B1309" s="831"/>
      <c r="C1309" s="239"/>
      <c r="D1309" s="239"/>
      <c r="E1309" s="239"/>
      <c r="F1309" s="73"/>
      <c r="G1309" s="82" t="s">
        <v>141</v>
      </c>
      <c r="H1309" s="471"/>
      <c r="I1309" s="369"/>
    </row>
    <row r="1310" spans="1:10" ht="15" thickBot="1" x14ac:dyDescent="0.4">
      <c r="A1310" s="823"/>
      <c r="B1310" s="831"/>
      <c r="C1310" s="239">
        <v>481.7</v>
      </c>
      <c r="D1310" s="239">
        <v>481.7</v>
      </c>
      <c r="E1310" s="239">
        <v>481.7</v>
      </c>
      <c r="F1310" s="73"/>
      <c r="G1310" s="81" t="s">
        <v>523</v>
      </c>
      <c r="H1310" s="471"/>
      <c r="I1310" s="369"/>
    </row>
    <row r="1311" spans="1:10" ht="15" thickBot="1" x14ac:dyDescent="0.4">
      <c r="A1311" s="823"/>
      <c r="B1311" s="831"/>
      <c r="C1311" s="239"/>
      <c r="D1311" s="239"/>
      <c r="E1311" s="239"/>
      <c r="F1311" s="73"/>
      <c r="G1311" s="82" t="s">
        <v>143</v>
      </c>
      <c r="H1311" s="471"/>
      <c r="I1311" s="369"/>
    </row>
    <row r="1312" spans="1:10" ht="15" thickBot="1" x14ac:dyDescent="0.4">
      <c r="A1312" s="823"/>
      <c r="B1312" s="831"/>
      <c r="C1312" s="239"/>
      <c r="D1312" s="239"/>
      <c r="E1312" s="239"/>
      <c r="F1312" s="73"/>
      <c r="G1312" s="81" t="s">
        <v>140</v>
      </c>
      <c r="H1312" s="471"/>
      <c r="I1312" s="369"/>
    </row>
    <row r="1313" spans="1:9" ht="15" thickBot="1" x14ac:dyDescent="0.4">
      <c r="A1313" s="823"/>
      <c r="B1313" s="831"/>
      <c r="C1313" s="239">
        <v>0.7</v>
      </c>
      <c r="D1313" s="239"/>
      <c r="E1313" s="239"/>
      <c r="F1313" s="73"/>
      <c r="G1313" s="82" t="s">
        <v>142</v>
      </c>
      <c r="H1313" s="471"/>
      <c r="I1313" s="369"/>
    </row>
    <row r="1314" spans="1:9" ht="15" thickBot="1" x14ac:dyDescent="0.4">
      <c r="A1314" s="823"/>
      <c r="B1314" s="831"/>
      <c r="C1314" s="239"/>
      <c r="D1314" s="239"/>
      <c r="E1314" s="239"/>
      <c r="F1314" s="73"/>
      <c r="G1314" s="81" t="s">
        <v>524</v>
      </c>
      <c r="H1314" s="471"/>
      <c r="I1314" s="369"/>
    </row>
    <row r="1315" spans="1:9" ht="15" thickBot="1" x14ac:dyDescent="0.4">
      <c r="A1315" s="824"/>
      <c r="B1315" s="832"/>
      <c r="C1315" s="228">
        <f>SUM(C1307:C1314)</f>
        <v>749.2</v>
      </c>
      <c r="D1315" s="228">
        <f t="shared" ref="D1315:E1315" si="252">SUM(D1307:D1314)</f>
        <v>751.59999999999991</v>
      </c>
      <c r="E1315" s="228">
        <f t="shared" si="252"/>
        <v>761.7</v>
      </c>
      <c r="F1315" s="73"/>
      <c r="G1315" s="83" t="s">
        <v>144</v>
      </c>
      <c r="H1315" s="471"/>
      <c r="I1315" s="369"/>
    </row>
    <row r="1316" spans="1:9" ht="15" thickBot="1" x14ac:dyDescent="0.4">
      <c r="A1316" s="47" t="s">
        <v>136</v>
      </c>
      <c r="B1316" s="48" t="s">
        <v>525</v>
      </c>
      <c r="C1316" s="222"/>
      <c r="D1316" s="222"/>
      <c r="E1316" s="222"/>
      <c r="F1316" s="223" t="s">
        <v>307</v>
      </c>
      <c r="G1316" s="221"/>
      <c r="H1316" s="222"/>
      <c r="I1316" s="222"/>
    </row>
    <row r="1317" spans="1:9" ht="34.9" customHeight="1" thickBot="1" x14ac:dyDescent="0.4">
      <c r="A1317" s="51" t="s">
        <v>370</v>
      </c>
      <c r="B1317" s="52" t="s">
        <v>534</v>
      </c>
      <c r="C1317" s="53"/>
      <c r="D1317" s="53"/>
      <c r="E1317" s="53"/>
      <c r="F1317" s="54" t="s">
        <v>533</v>
      </c>
      <c r="G1317" s="74"/>
      <c r="H1317" s="53"/>
      <c r="I1317" s="53"/>
    </row>
    <row r="1318" spans="1:9" ht="15" customHeight="1" thickBot="1" x14ac:dyDescent="0.4">
      <c r="A1318" s="835" t="s">
        <v>371</v>
      </c>
      <c r="B1318" s="830" t="s">
        <v>535</v>
      </c>
      <c r="C1318" s="350">
        <v>837.9</v>
      </c>
      <c r="D1318" s="350">
        <v>804.8</v>
      </c>
      <c r="E1318" s="350">
        <v>835.4</v>
      </c>
      <c r="F1318" s="351" t="s">
        <v>541</v>
      </c>
      <c r="G1318" s="75" t="s">
        <v>139</v>
      </c>
      <c r="H1318" s="352">
        <v>195473036</v>
      </c>
      <c r="I1318" s="437" t="s">
        <v>522</v>
      </c>
    </row>
    <row r="1319" spans="1:9" ht="15" thickBot="1" x14ac:dyDescent="0.4">
      <c r="A1319" s="828"/>
      <c r="B1319" s="831"/>
      <c r="C1319" s="239">
        <v>28</v>
      </c>
      <c r="D1319" s="239">
        <v>28</v>
      </c>
      <c r="E1319" s="239">
        <v>29</v>
      </c>
      <c r="F1319" s="351" t="s">
        <v>542</v>
      </c>
      <c r="G1319" s="81" t="s">
        <v>404</v>
      </c>
      <c r="H1319" s="471"/>
      <c r="I1319" s="369"/>
    </row>
    <row r="1320" spans="1:9" ht="15" thickBot="1" x14ac:dyDescent="0.4">
      <c r="A1320" s="828"/>
      <c r="B1320" s="831"/>
      <c r="C1320" s="239">
        <v>16.8</v>
      </c>
      <c r="D1320" s="239">
        <v>16.8</v>
      </c>
      <c r="E1320" s="239">
        <v>16.8</v>
      </c>
      <c r="F1320" s="351" t="s">
        <v>543</v>
      </c>
      <c r="G1320" s="82" t="s">
        <v>141</v>
      </c>
      <c r="H1320" s="471"/>
      <c r="I1320" s="369"/>
    </row>
    <row r="1321" spans="1:9" ht="15" thickBot="1" x14ac:dyDescent="0.4">
      <c r="A1321" s="828"/>
      <c r="B1321" s="831"/>
      <c r="C1321" s="239"/>
      <c r="D1321" s="239"/>
      <c r="E1321" s="239"/>
      <c r="F1321" s="351" t="s">
        <v>544</v>
      </c>
      <c r="G1321" s="81" t="s">
        <v>523</v>
      </c>
      <c r="H1321" s="471"/>
      <c r="I1321" s="369"/>
    </row>
    <row r="1322" spans="1:9" ht="15" thickBot="1" x14ac:dyDescent="0.4">
      <c r="A1322" s="828"/>
      <c r="B1322" s="831"/>
      <c r="C1322" s="239"/>
      <c r="D1322" s="239"/>
      <c r="E1322" s="239"/>
      <c r="F1322" s="351" t="s">
        <v>545</v>
      </c>
      <c r="G1322" s="82" t="s">
        <v>143</v>
      </c>
      <c r="H1322" s="471"/>
      <c r="I1322" s="369"/>
    </row>
    <row r="1323" spans="1:9" ht="15" thickBot="1" x14ac:dyDescent="0.4">
      <c r="A1323" s="828"/>
      <c r="B1323" s="831"/>
      <c r="C1323" s="239">
        <v>450.7</v>
      </c>
      <c r="D1323" s="239">
        <v>288.10000000000002</v>
      </c>
      <c r="E1323" s="239"/>
      <c r="F1323" s="73"/>
      <c r="G1323" s="81" t="s">
        <v>140</v>
      </c>
      <c r="H1323" s="471"/>
      <c r="I1323" s="369"/>
    </row>
    <row r="1324" spans="1:9" ht="15" thickBot="1" x14ac:dyDescent="0.4">
      <c r="A1324" s="828"/>
      <c r="B1324" s="831"/>
      <c r="C1324" s="239">
        <v>7.5</v>
      </c>
      <c r="D1324" s="239"/>
      <c r="E1324" s="239"/>
      <c r="F1324" s="73"/>
      <c r="G1324" s="82" t="s">
        <v>142</v>
      </c>
      <c r="H1324" s="471"/>
      <c r="I1324" s="369"/>
    </row>
    <row r="1325" spans="1:9" ht="15" thickBot="1" x14ac:dyDescent="0.4">
      <c r="A1325" s="828"/>
      <c r="B1325" s="831"/>
      <c r="C1325" s="239"/>
      <c r="D1325" s="239"/>
      <c r="E1325" s="239"/>
      <c r="F1325" s="73"/>
      <c r="G1325" s="81" t="s">
        <v>524</v>
      </c>
      <c r="H1325" s="471"/>
      <c r="I1325" s="369"/>
    </row>
    <row r="1326" spans="1:9" ht="20.5" customHeight="1" thickBot="1" x14ac:dyDescent="0.4">
      <c r="A1326" s="829"/>
      <c r="B1326" s="832"/>
      <c r="C1326" s="228">
        <f>SUM(C1318:C1325)</f>
        <v>1340.8999999999999</v>
      </c>
      <c r="D1326" s="228">
        <f t="shared" ref="D1326:E1326" si="253">SUM(D1318:D1325)</f>
        <v>1137.6999999999998</v>
      </c>
      <c r="E1326" s="228">
        <f t="shared" si="253"/>
        <v>881.19999999999993</v>
      </c>
      <c r="F1326" s="73"/>
      <c r="G1326" s="83" t="s">
        <v>144</v>
      </c>
      <c r="H1326" s="471"/>
      <c r="I1326" s="369"/>
    </row>
    <row r="1327" spans="1:9" ht="15" thickBot="1" x14ac:dyDescent="0.4">
      <c r="A1327" s="234"/>
      <c r="B1327" s="241" t="s">
        <v>207</v>
      </c>
      <c r="C1327" s="242"/>
      <c r="D1327" s="242"/>
      <c r="E1327" s="242"/>
      <c r="F1327" s="242"/>
      <c r="G1327" s="229"/>
      <c r="H1327" s="231"/>
      <c r="I1327" s="231"/>
    </row>
    <row r="1328" spans="1:9" ht="27" customHeight="1" thickBot="1" x14ac:dyDescent="0.4">
      <c r="A1328" s="220" t="s">
        <v>208</v>
      </c>
      <c r="B1328" s="221" t="s">
        <v>363</v>
      </c>
      <c r="C1328" s="222"/>
      <c r="D1328" s="222"/>
      <c r="E1328" s="222"/>
      <c r="F1328" s="223" t="s">
        <v>364</v>
      </c>
      <c r="G1328" s="221"/>
      <c r="H1328" s="222"/>
      <c r="I1328" s="222"/>
    </row>
    <row r="1329" spans="1:12" ht="57" customHeight="1" thickBot="1" x14ac:dyDescent="0.4">
      <c r="A1329" s="51" t="s">
        <v>209</v>
      </c>
      <c r="B1329" s="52" t="s">
        <v>366</v>
      </c>
      <c r="C1329" s="53"/>
      <c r="D1329" s="53"/>
      <c r="E1329" s="53"/>
      <c r="F1329" s="54" t="s">
        <v>365</v>
      </c>
      <c r="G1329" s="74"/>
      <c r="H1329" s="53"/>
      <c r="I1329" s="53"/>
    </row>
    <row r="1330" spans="1:12" ht="15" thickBot="1" x14ac:dyDescent="0.4">
      <c r="A1330" s="835" t="s">
        <v>212</v>
      </c>
      <c r="B1330" s="830" t="s">
        <v>536</v>
      </c>
      <c r="C1330" s="176"/>
      <c r="D1330" s="176"/>
      <c r="E1330" s="176"/>
      <c r="F1330" s="351"/>
      <c r="G1330" s="75" t="s">
        <v>139</v>
      </c>
      <c r="H1330" s="352">
        <v>288724610</v>
      </c>
      <c r="I1330" s="437" t="s">
        <v>522</v>
      </c>
      <c r="J1330" s="307"/>
      <c r="K1330" s="307"/>
      <c r="L1330" s="307"/>
    </row>
    <row r="1331" spans="1:12" ht="15" thickBot="1" x14ac:dyDescent="0.4">
      <c r="A1331" s="828"/>
      <c r="B1331" s="831"/>
      <c r="C1331" s="230"/>
      <c r="D1331" s="230"/>
      <c r="E1331" s="230"/>
      <c r="F1331" s="73"/>
      <c r="G1331" s="81" t="s">
        <v>404</v>
      </c>
      <c r="H1331" s="471"/>
      <c r="I1331" s="369"/>
      <c r="J1331" s="307"/>
      <c r="K1331" s="307"/>
      <c r="L1331" s="307"/>
    </row>
    <row r="1332" spans="1:12" ht="15" thickBot="1" x14ac:dyDescent="0.4">
      <c r="A1332" s="828"/>
      <c r="B1332" s="831"/>
      <c r="C1332" s="230"/>
      <c r="D1332" s="230"/>
      <c r="E1332" s="230"/>
      <c r="F1332" s="73"/>
      <c r="G1332" s="82" t="s">
        <v>141</v>
      </c>
      <c r="H1332" s="471"/>
      <c r="I1332" s="369"/>
      <c r="J1332" s="307"/>
      <c r="K1332" s="307"/>
      <c r="L1332" s="307"/>
    </row>
    <row r="1333" spans="1:12" ht="15" thickBot="1" x14ac:dyDescent="0.4">
      <c r="A1333" s="828"/>
      <c r="B1333" s="831"/>
      <c r="C1333" s="230"/>
      <c r="D1333" s="230"/>
      <c r="E1333" s="230"/>
      <c r="F1333" s="73"/>
      <c r="G1333" s="81" t="s">
        <v>523</v>
      </c>
      <c r="H1333" s="471"/>
      <c r="I1333" s="369"/>
      <c r="J1333" s="307"/>
      <c r="K1333" s="307"/>
      <c r="L1333" s="307"/>
    </row>
    <row r="1334" spans="1:12" ht="15" thickBot="1" x14ac:dyDescent="0.4">
      <c r="A1334" s="828"/>
      <c r="B1334" s="831"/>
      <c r="C1334" s="230"/>
      <c r="D1334" s="230"/>
      <c r="E1334" s="230"/>
      <c r="F1334" s="73"/>
      <c r="G1334" s="82" t="s">
        <v>143</v>
      </c>
      <c r="H1334" s="471"/>
      <c r="I1334" s="369"/>
      <c r="J1334" s="307"/>
      <c r="K1334" s="307"/>
      <c r="L1334" s="307"/>
    </row>
    <row r="1335" spans="1:12" ht="15" thickBot="1" x14ac:dyDescent="0.4">
      <c r="A1335" s="828"/>
      <c r="B1335" s="831"/>
      <c r="C1335" s="230"/>
      <c r="D1335" s="230"/>
      <c r="E1335" s="230"/>
      <c r="F1335" s="73"/>
      <c r="G1335" s="81" t="s">
        <v>140</v>
      </c>
      <c r="H1335" s="471"/>
      <c r="I1335" s="369"/>
      <c r="J1335" s="307"/>
      <c r="K1335" s="307"/>
      <c r="L1335" s="307"/>
    </row>
    <row r="1336" spans="1:12" ht="15" customHeight="1" thickBot="1" x14ac:dyDescent="0.4">
      <c r="A1336" s="828"/>
      <c r="B1336" s="831"/>
      <c r="C1336" s="230"/>
      <c r="D1336" s="230"/>
      <c r="E1336" s="230"/>
      <c r="F1336" s="73"/>
      <c r="G1336" s="82" t="s">
        <v>142</v>
      </c>
      <c r="H1336" s="471"/>
      <c r="I1336" s="369"/>
      <c r="J1336" s="307"/>
      <c r="K1336" s="307"/>
      <c r="L1336" s="307"/>
    </row>
    <row r="1337" spans="1:12" ht="15" thickBot="1" x14ac:dyDescent="0.4">
      <c r="A1337" s="828"/>
      <c r="B1337" s="831"/>
      <c r="C1337" s="230"/>
      <c r="D1337" s="230"/>
      <c r="E1337" s="230"/>
      <c r="F1337" s="73"/>
      <c r="G1337" s="81" t="s">
        <v>524</v>
      </c>
      <c r="H1337" s="471"/>
      <c r="I1337" s="369"/>
      <c r="J1337" s="307"/>
      <c r="K1337" s="307"/>
      <c r="L1337" s="307"/>
    </row>
    <row r="1338" spans="1:12" ht="15" customHeight="1" thickBot="1" x14ac:dyDescent="0.4">
      <c r="A1338" s="829"/>
      <c r="B1338" s="832"/>
      <c r="C1338" s="229">
        <f>SUM(C1330:C1337)</f>
        <v>0</v>
      </c>
      <c r="D1338" s="229">
        <f t="shared" ref="D1338:E1338" si="254">SUM(D1330:D1337)</f>
        <v>0</v>
      </c>
      <c r="E1338" s="229">
        <f t="shared" si="254"/>
        <v>0</v>
      </c>
      <c r="F1338" s="73"/>
      <c r="G1338" s="83" t="s">
        <v>144</v>
      </c>
      <c r="H1338" s="471"/>
      <c r="I1338" s="369"/>
      <c r="J1338" s="307"/>
      <c r="K1338" s="307"/>
      <c r="L1338" s="307"/>
    </row>
    <row r="1339" spans="1:12" ht="15" thickBot="1" x14ac:dyDescent="0.4">
      <c r="A1339" s="835" t="s">
        <v>222</v>
      </c>
      <c r="B1339" s="830" t="s">
        <v>537</v>
      </c>
      <c r="C1339" s="176"/>
      <c r="D1339" s="176"/>
      <c r="E1339" s="176"/>
      <c r="F1339" s="351"/>
      <c r="G1339" s="75" t="s">
        <v>139</v>
      </c>
      <c r="H1339" s="352">
        <v>288724610</v>
      </c>
      <c r="I1339" s="437" t="s">
        <v>522</v>
      </c>
      <c r="J1339" s="434">
        <f t="shared" ref="J1339:L1346" si="255">C1229+C1252+C1261+C1277+C1286+C1297+C1307+C1318+C1330+C1339</f>
        <v>33568.299999999996</v>
      </c>
      <c r="K1339" s="434">
        <f t="shared" si="255"/>
        <v>35350.5</v>
      </c>
      <c r="L1339" s="434">
        <f t="shared" si="255"/>
        <v>36618.80000000001</v>
      </c>
    </row>
    <row r="1340" spans="1:12" ht="15" thickBot="1" x14ac:dyDescent="0.4">
      <c r="A1340" s="828"/>
      <c r="B1340" s="831"/>
      <c r="C1340" s="230"/>
      <c r="D1340" s="230"/>
      <c r="E1340" s="230"/>
      <c r="F1340" s="73"/>
      <c r="G1340" s="81" t="s">
        <v>404</v>
      </c>
      <c r="H1340" s="471"/>
      <c r="I1340" s="369"/>
      <c r="J1340" s="434">
        <f t="shared" si="255"/>
        <v>3156.0999999999995</v>
      </c>
      <c r="K1340" s="434">
        <f t="shared" si="255"/>
        <v>3152.2</v>
      </c>
      <c r="L1340" s="434">
        <f t="shared" si="255"/>
        <v>3152.2</v>
      </c>
    </row>
    <row r="1341" spans="1:12" ht="15" thickBot="1" x14ac:dyDescent="0.4">
      <c r="A1341" s="828"/>
      <c r="B1341" s="831"/>
      <c r="C1341" s="230"/>
      <c r="D1341" s="230"/>
      <c r="E1341" s="230"/>
      <c r="F1341" s="73"/>
      <c r="G1341" s="82" t="s">
        <v>141</v>
      </c>
      <c r="H1341" s="471"/>
      <c r="I1341" s="369"/>
      <c r="J1341" s="434">
        <f t="shared" si="255"/>
        <v>2118.6000000000004</v>
      </c>
      <c r="K1341" s="434">
        <f t="shared" si="255"/>
        <v>1809.5</v>
      </c>
      <c r="L1341" s="434">
        <f t="shared" si="255"/>
        <v>1809.5</v>
      </c>
    </row>
    <row r="1342" spans="1:12" ht="15" thickBot="1" x14ac:dyDescent="0.4">
      <c r="A1342" s="828"/>
      <c r="B1342" s="831"/>
      <c r="C1342" s="230"/>
      <c r="D1342" s="230"/>
      <c r="E1342" s="230"/>
      <c r="F1342" s="73"/>
      <c r="G1342" s="81" t="s">
        <v>523</v>
      </c>
      <c r="H1342" s="471"/>
      <c r="I1342" s="369"/>
      <c r="J1342" s="434">
        <f t="shared" si="255"/>
        <v>50546.099999999991</v>
      </c>
      <c r="K1342" s="434">
        <f t="shared" si="255"/>
        <v>51086.899999999994</v>
      </c>
      <c r="L1342" s="434">
        <f t="shared" si="255"/>
        <v>51086.899999999994</v>
      </c>
    </row>
    <row r="1343" spans="1:12" ht="15" thickBot="1" x14ac:dyDescent="0.4">
      <c r="A1343" s="828"/>
      <c r="B1343" s="831"/>
      <c r="C1343" s="230"/>
      <c r="D1343" s="230"/>
      <c r="E1343" s="230"/>
      <c r="F1343" s="73"/>
      <c r="G1343" s="82" t="s">
        <v>143</v>
      </c>
      <c r="H1343" s="471"/>
      <c r="I1343" s="369"/>
      <c r="J1343" s="434">
        <f t="shared" si="255"/>
        <v>0</v>
      </c>
      <c r="K1343" s="434">
        <f t="shared" si="255"/>
        <v>0</v>
      </c>
      <c r="L1343" s="434">
        <f t="shared" si="255"/>
        <v>0</v>
      </c>
    </row>
    <row r="1344" spans="1:12" ht="15" thickBot="1" x14ac:dyDescent="0.4">
      <c r="A1344" s="828"/>
      <c r="B1344" s="831"/>
      <c r="C1344" s="230"/>
      <c r="D1344" s="230"/>
      <c r="E1344" s="230"/>
      <c r="F1344" s="73"/>
      <c r="G1344" s="81" t="s">
        <v>140</v>
      </c>
      <c r="H1344" s="471"/>
      <c r="I1344" s="369"/>
      <c r="J1344" s="434">
        <f t="shared" si="255"/>
        <v>734.7</v>
      </c>
      <c r="K1344" s="434">
        <f t="shared" si="255"/>
        <v>288.10000000000002</v>
      </c>
      <c r="L1344" s="434">
        <f t="shared" si="255"/>
        <v>0</v>
      </c>
    </row>
    <row r="1345" spans="1:12" ht="15" thickBot="1" x14ac:dyDescent="0.4">
      <c r="A1345" s="828"/>
      <c r="B1345" s="831"/>
      <c r="C1345" s="230"/>
      <c r="D1345" s="230"/>
      <c r="E1345" s="230"/>
      <c r="F1345" s="73"/>
      <c r="G1345" s="82" t="s">
        <v>142</v>
      </c>
      <c r="H1345" s="471"/>
      <c r="I1345" s="369"/>
      <c r="J1345" s="434">
        <f t="shared" si="255"/>
        <v>359</v>
      </c>
      <c r="K1345" s="434">
        <f t="shared" si="255"/>
        <v>0</v>
      </c>
      <c r="L1345" s="434">
        <f t="shared" si="255"/>
        <v>0</v>
      </c>
    </row>
    <row r="1346" spans="1:12" ht="15" thickBot="1" x14ac:dyDescent="0.4">
      <c r="A1346" s="828"/>
      <c r="B1346" s="831"/>
      <c r="C1346" s="230"/>
      <c r="D1346" s="230"/>
      <c r="E1346" s="230"/>
      <c r="F1346" s="73"/>
      <c r="G1346" s="81" t="s">
        <v>524</v>
      </c>
      <c r="H1346" s="471"/>
      <c r="I1346" s="369"/>
      <c r="J1346" s="434">
        <f t="shared" si="255"/>
        <v>2501</v>
      </c>
      <c r="K1346" s="434">
        <f t="shared" si="255"/>
        <v>2501</v>
      </c>
      <c r="L1346" s="434">
        <f t="shared" si="255"/>
        <v>2501</v>
      </c>
    </row>
    <row r="1347" spans="1:12" ht="15" thickBot="1" x14ac:dyDescent="0.4">
      <c r="A1347" s="828"/>
      <c r="B1347" s="831"/>
      <c r="C1347" s="230"/>
      <c r="D1347" s="230"/>
      <c r="E1347" s="230"/>
      <c r="F1347" s="73"/>
      <c r="G1347" s="472" t="s">
        <v>1206</v>
      </c>
      <c r="H1347" s="471"/>
      <c r="I1347" s="369"/>
      <c r="J1347" s="434">
        <f>C1305*1</f>
        <v>0</v>
      </c>
      <c r="K1347" s="434"/>
      <c r="L1347" s="434"/>
    </row>
    <row r="1348" spans="1:12" ht="15" thickBot="1" x14ac:dyDescent="0.4">
      <c r="A1348" s="829"/>
      <c r="B1348" s="832"/>
      <c r="C1348" s="229">
        <f>SUM(C1339:C1346)</f>
        <v>0</v>
      </c>
      <c r="D1348" s="229">
        <f t="shared" ref="D1348:E1348" si="256">SUM(D1339:D1346)</f>
        <v>0</v>
      </c>
      <c r="E1348" s="229">
        <f t="shared" si="256"/>
        <v>0</v>
      </c>
      <c r="F1348" s="73"/>
      <c r="G1348" s="83" t="s">
        <v>144</v>
      </c>
      <c r="H1348" s="471"/>
      <c r="I1348" s="369"/>
      <c r="J1348" s="460">
        <f>SUM(J1339:J1347)</f>
        <v>92983.799999999974</v>
      </c>
      <c r="K1348" s="460">
        <f t="shared" ref="K1348:L1348" si="257">SUM(K1339:K1346)</f>
        <v>94188.2</v>
      </c>
      <c r="L1348" s="460">
        <f t="shared" si="257"/>
        <v>95168.4</v>
      </c>
    </row>
    <row r="1349" spans="1:12" ht="15" thickBot="1" x14ac:dyDescent="0.4">
      <c r="A1349" s="234"/>
      <c r="B1349" s="241" t="s">
        <v>225</v>
      </c>
      <c r="C1349" s="242"/>
      <c r="D1349" s="242"/>
      <c r="E1349" s="242"/>
      <c r="F1349" s="242"/>
      <c r="G1349" s="229"/>
      <c r="H1349" s="231"/>
      <c r="I1349" s="231"/>
      <c r="J1349" s="307"/>
      <c r="K1349" s="307"/>
      <c r="L1349" s="307"/>
    </row>
    <row r="1350" spans="1:12" ht="15" thickBot="1" x14ac:dyDescent="0.4">
      <c r="A1350" s="245"/>
      <c r="B1350" s="246" t="s">
        <v>1526</v>
      </c>
      <c r="C1350" s="247">
        <f>C1351-C1305</f>
        <v>92983.799999999974</v>
      </c>
      <c r="D1350" s="247">
        <f t="shared" ref="D1350:E1350" si="258">D1351-D1305</f>
        <v>94188.2</v>
      </c>
      <c r="E1350" s="247">
        <f t="shared" si="258"/>
        <v>95168.4</v>
      </c>
      <c r="F1350" s="248"/>
      <c r="G1350" s="246"/>
      <c r="H1350" s="249"/>
      <c r="I1350" s="250"/>
      <c r="J1350" s="307"/>
      <c r="K1350" s="307"/>
      <c r="L1350" s="307"/>
    </row>
    <row r="1351" spans="1:12" ht="15" thickBot="1" x14ac:dyDescent="0.4">
      <c r="A1351" s="251"/>
      <c r="B1351" s="252" t="s">
        <v>570</v>
      </c>
      <c r="C1351" s="253">
        <f>C1237+C1260+C1269+C1285+C1294+C1306+C1315+C1326+C1338+C1348</f>
        <v>92983.799999999974</v>
      </c>
      <c r="D1351" s="253">
        <f>D1237+D1260+D1269+D1285+D1294+D1306+D1315+D1326+D1338+D1348</f>
        <v>94188.2</v>
      </c>
      <c r="E1351" s="253">
        <f>E1237+E1260+E1269+E1285+E1294+E1306+E1315+E1326+E1338+E1348</f>
        <v>95168.4</v>
      </c>
      <c r="F1351" s="254"/>
      <c r="G1351" s="255"/>
      <c r="H1351" s="256"/>
      <c r="I1351" s="257"/>
      <c r="J1351" s="307"/>
      <c r="K1351" s="307"/>
      <c r="L1351" s="307"/>
    </row>
    <row r="1353" spans="1:12" ht="31.5" customHeight="1" thickBot="1" x14ac:dyDescent="0.4">
      <c r="A1353" s="833" t="s">
        <v>1641</v>
      </c>
      <c r="B1353" s="834"/>
      <c r="C1353" s="834"/>
      <c r="D1353" s="834"/>
      <c r="E1353" s="834"/>
      <c r="F1353" s="834"/>
      <c r="G1353" s="834"/>
      <c r="H1353" s="834"/>
      <c r="I1353" s="834"/>
    </row>
    <row r="1354" spans="1:12" ht="58" thickBot="1" x14ac:dyDescent="0.4">
      <c r="A1354" s="69" t="s">
        <v>16</v>
      </c>
      <c r="B1354" s="70" t="s">
        <v>1492</v>
      </c>
      <c r="C1354" s="70" t="s">
        <v>131</v>
      </c>
      <c r="D1354" s="70" t="s">
        <v>132</v>
      </c>
      <c r="E1354" s="70" t="s">
        <v>1450</v>
      </c>
      <c r="F1354" s="70" t="s">
        <v>17</v>
      </c>
      <c r="G1354" s="70" t="s">
        <v>138</v>
      </c>
      <c r="H1354" s="70" t="s">
        <v>133</v>
      </c>
      <c r="I1354" s="70" t="s">
        <v>155</v>
      </c>
    </row>
    <row r="1355" spans="1:12" ht="15" thickBot="1" x14ac:dyDescent="0.4">
      <c r="A1355" s="71">
        <v>1</v>
      </c>
      <c r="B1355" s="72">
        <v>2</v>
      </c>
      <c r="C1355" s="72">
        <v>3</v>
      </c>
      <c r="D1355" s="72">
        <v>4</v>
      </c>
      <c r="E1355" s="72">
        <v>5</v>
      </c>
      <c r="F1355" s="72">
        <v>6</v>
      </c>
      <c r="G1355" s="72">
        <v>7</v>
      </c>
      <c r="H1355" s="72">
        <v>8</v>
      </c>
      <c r="I1355" s="72">
        <v>9</v>
      </c>
    </row>
    <row r="1356" spans="1:12" ht="26.5" thickBot="1" x14ac:dyDescent="0.4">
      <c r="A1356" s="47" t="s">
        <v>136</v>
      </c>
      <c r="B1356" s="48" t="s">
        <v>249</v>
      </c>
      <c r="C1356" s="49"/>
      <c r="D1356" s="49"/>
      <c r="E1356" s="49"/>
      <c r="F1356" s="50" t="s">
        <v>248</v>
      </c>
      <c r="G1356" s="48"/>
      <c r="H1356" s="49"/>
      <c r="I1356" s="49"/>
    </row>
    <row r="1357" spans="1:12" ht="15" thickBot="1" x14ac:dyDescent="0.4">
      <c r="A1357" s="51" t="s">
        <v>135</v>
      </c>
      <c r="B1357" s="52" t="s">
        <v>546</v>
      </c>
      <c r="C1357" s="53"/>
      <c r="D1357" s="53"/>
      <c r="E1357" s="53"/>
      <c r="F1357" s="54"/>
      <c r="G1357" s="52"/>
      <c r="H1357" s="53"/>
      <c r="I1357" s="53"/>
    </row>
    <row r="1358" spans="1:12" ht="15" thickBot="1" x14ac:dyDescent="0.4">
      <c r="A1358" s="828" t="s">
        <v>201</v>
      </c>
      <c r="B1358" s="830" t="s">
        <v>549</v>
      </c>
      <c r="C1358" s="230"/>
      <c r="D1358" s="230"/>
      <c r="E1358" s="230"/>
      <c r="F1358" s="73"/>
      <c r="G1358" s="230" t="s">
        <v>139</v>
      </c>
      <c r="H1358" s="231">
        <v>288724610</v>
      </c>
      <c r="I1358" s="369">
        <v>0</v>
      </c>
    </row>
    <row r="1359" spans="1:12" ht="15" thickBot="1" x14ac:dyDescent="0.4">
      <c r="A1359" s="828"/>
      <c r="B1359" s="831"/>
      <c r="C1359" s="230"/>
      <c r="D1359" s="230"/>
      <c r="E1359" s="230"/>
      <c r="F1359" s="73"/>
      <c r="G1359" s="230" t="s">
        <v>404</v>
      </c>
      <c r="H1359" s="231"/>
      <c r="I1359" s="369"/>
    </row>
    <row r="1360" spans="1:12" ht="15" thickBot="1" x14ac:dyDescent="0.4">
      <c r="A1360" s="828"/>
      <c r="B1360" s="831"/>
      <c r="C1360" s="230"/>
      <c r="D1360" s="230"/>
      <c r="E1360" s="230"/>
      <c r="F1360" s="73"/>
      <c r="G1360" s="230" t="s">
        <v>141</v>
      </c>
      <c r="H1360" s="231"/>
      <c r="I1360" s="369"/>
    </row>
    <row r="1361" spans="1:12" ht="15" thickBot="1" x14ac:dyDescent="0.4">
      <c r="A1361" s="828"/>
      <c r="B1361" s="831"/>
      <c r="C1361" s="230"/>
      <c r="D1361" s="230"/>
      <c r="E1361" s="230"/>
      <c r="F1361" s="73"/>
      <c r="G1361" s="230" t="s">
        <v>140</v>
      </c>
      <c r="H1361" s="231"/>
      <c r="I1361" s="369"/>
    </row>
    <row r="1362" spans="1:12" ht="15" thickBot="1" x14ac:dyDescent="0.4">
      <c r="A1362" s="828"/>
      <c r="B1362" s="831"/>
      <c r="C1362" s="230"/>
      <c r="D1362" s="230"/>
      <c r="E1362" s="230"/>
      <c r="F1362" s="73"/>
      <c r="G1362" s="230" t="s">
        <v>142</v>
      </c>
      <c r="H1362" s="233"/>
      <c r="I1362" s="369"/>
    </row>
    <row r="1363" spans="1:12" ht="15" thickBot="1" x14ac:dyDescent="0.4">
      <c r="A1363" s="829"/>
      <c r="B1363" s="832"/>
      <c r="C1363" s="228">
        <f t="shared" ref="C1363:D1363" si="259">SUM(C1358:C1362)</f>
        <v>0</v>
      </c>
      <c r="D1363" s="228">
        <f t="shared" si="259"/>
        <v>0</v>
      </c>
      <c r="E1363" s="228">
        <f>SUM(E1358:E1362)</f>
        <v>0</v>
      </c>
      <c r="F1363" s="232"/>
      <c r="G1363" s="229" t="s">
        <v>144</v>
      </c>
      <c r="H1363" s="233"/>
      <c r="I1363" s="369"/>
    </row>
    <row r="1364" spans="1:12" ht="15" thickBot="1" x14ac:dyDescent="0.4">
      <c r="A1364" s="828" t="s">
        <v>145</v>
      </c>
      <c r="B1364" s="830" t="s">
        <v>548</v>
      </c>
      <c r="C1364" s="239">
        <v>25</v>
      </c>
      <c r="D1364" s="239">
        <v>27</v>
      </c>
      <c r="E1364" s="239">
        <v>28</v>
      </c>
      <c r="F1364" s="73"/>
      <c r="G1364" s="230" t="s">
        <v>139</v>
      </c>
      <c r="H1364" s="231">
        <v>288724610</v>
      </c>
      <c r="I1364" s="369">
        <v>0</v>
      </c>
    </row>
    <row r="1365" spans="1:12" ht="15" thickBot="1" x14ac:dyDescent="0.4">
      <c r="A1365" s="828"/>
      <c r="B1365" s="831"/>
      <c r="C1365" s="239"/>
      <c r="D1365" s="239"/>
      <c r="E1365" s="239"/>
      <c r="F1365" s="73"/>
      <c r="G1365" s="230" t="s">
        <v>404</v>
      </c>
      <c r="H1365" s="231"/>
      <c r="I1365" s="369"/>
    </row>
    <row r="1366" spans="1:12" ht="15" thickBot="1" x14ac:dyDescent="0.4">
      <c r="A1366" s="828"/>
      <c r="B1366" s="831"/>
      <c r="C1366" s="239"/>
      <c r="D1366" s="239"/>
      <c r="E1366" s="239"/>
      <c r="F1366" s="73"/>
      <c r="G1366" s="230" t="s">
        <v>141</v>
      </c>
      <c r="H1366" s="231"/>
      <c r="I1366" s="369"/>
    </row>
    <row r="1367" spans="1:12" ht="15" thickBot="1" x14ac:dyDescent="0.4">
      <c r="A1367" s="828"/>
      <c r="B1367" s="831"/>
      <c r="C1367" s="239"/>
      <c r="D1367" s="239"/>
      <c r="E1367" s="239"/>
      <c r="F1367" s="73"/>
      <c r="G1367" s="230" t="s">
        <v>140</v>
      </c>
      <c r="H1367" s="231"/>
      <c r="I1367" s="369"/>
    </row>
    <row r="1368" spans="1:12" ht="15" thickBot="1" x14ac:dyDescent="0.4">
      <c r="A1368" s="828"/>
      <c r="B1368" s="831"/>
      <c r="C1368" s="239"/>
      <c r="D1368" s="239"/>
      <c r="E1368" s="239"/>
      <c r="F1368" s="73"/>
      <c r="G1368" s="230" t="s">
        <v>142</v>
      </c>
      <c r="H1368" s="233"/>
      <c r="I1368" s="369"/>
    </row>
    <row r="1369" spans="1:12" ht="15" thickBot="1" x14ac:dyDescent="0.4">
      <c r="A1369" s="829"/>
      <c r="B1369" s="832"/>
      <c r="C1369" s="228">
        <f t="shared" ref="C1369:D1369" si="260">SUM(C1364:C1368)</f>
        <v>25</v>
      </c>
      <c r="D1369" s="228">
        <f t="shared" si="260"/>
        <v>27</v>
      </c>
      <c r="E1369" s="228">
        <f>SUM(E1364:E1368)</f>
        <v>28</v>
      </c>
      <c r="F1369" s="232"/>
      <c r="G1369" s="229" t="s">
        <v>144</v>
      </c>
      <c r="H1369" s="233"/>
      <c r="I1369" s="369"/>
    </row>
    <row r="1370" spans="1:12" ht="15" thickBot="1" x14ac:dyDescent="0.4">
      <c r="A1370" s="828" t="s">
        <v>147</v>
      </c>
      <c r="B1370" s="830" t="s">
        <v>547</v>
      </c>
      <c r="C1370" s="239">
        <v>50.5</v>
      </c>
      <c r="D1370" s="239">
        <v>53.5</v>
      </c>
      <c r="E1370" s="239">
        <v>57.5</v>
      </c>
      <c r="F1370" s="73"/>
      <c r="G1370" s="230" t="s">
        <v>139</v>
      </c>
      <c r="H1370" s="231">
        <v>288724610</v>
      </c>
      <c r="I1370" s="369">
        <v>0</v>
      </c>
      <c r="J1370" s="307"/>
      <c r="K1370" s="307"/>
      <c r="L1370" s="307"/>
    </row>
    <row r="1371" spans="1:12" ht="15" thickBot="1" x14ac:dyDescent="0.4">
      <c r="A1371" s="828"/>
      <c r="B1371" s="831"/>
      <c r="C1371" s="239"/>
      <c r="D1371" s="239"/>
      <c r="E1371" s="239"/>
      <c r="F1371" s="73"/>
      <c r="G1371" s="230" t="s">
        <v>404</v>
      </c>
      <c r="H1371" s="231"/>
      <c r="I1371" s="369"/>
      <c r="J1371" s="307"/>
      <c r="K1371" s="307"/>
      <c r="L1371" s="307"/>
    </row>
    <row r="1372" spans="1:12" ht="15" thickBot="1" x14ac:dyDescent="0.4">
      <c r="A1372" s="828"/>
      <c r="B1372" s="831"/>
      <c r="C1372" s="239"/>
      <c r="D1372" s="239"/>
      <c r="E1372" s="239"/>
      <c r="F1372" s="73"/>
      <c r="G1372" s="230" t="s">
        <v>141</v>
      </c>
      <c r="H1372" s="231"/>
      <c r="I1372" s="369"/>
      <c r="J1372" s="307"/>
      <c r="K1372" s="307"/>
      <c r="L1372" s="307"/>
    </row>
    <row r="1373" spans="1:12" ht="15" thickBot="1" x14ac:dyDescent="0.4">
      <c r="A1373" s="828"/>
      <c r="B1373" s="831"/>
      <c r="C1373" s="239"/>
      <c r="D1373" s="239"/>
      <c r="E1373" s="239"/>
      <c r="F1373" s="73"/>
      <c r="G1373" s="230" t="s">
        <v>140</v>
      </c>
      <c r="H1373" s="231"/>
      <c r="I1373" s="369"/>
      <c r="J1373" s="307"/>
      <c r="K1373" s="307"/>
      <c r="L1373" s="307"/>
    </row>
    <row r="1374" spans="1:12" ht="15" thickBot="1" x14ac:dyDescent="0.4">
      <c r="A1374" s="828"/>
      <c r="B1374" s="831"/>
      <c r="C1374" s="239"/>
      <c r="D1374" s="239"/>
      <c r="E1374" s="239"/>
      <c r="F1374" s="73"/>
      <c r="G1374" s="230" t="s">
        <v>142</v>
      </c>
      <c r="H1374" s="233"/>
      <c r="I1374" s="369"/>
      <c r="J1374" s="307"/>
      <c r="K1374" s="307"/>
      <c r="L1374" s="307"/>
    </row>
    <row r="1375" spans="1:12" ht="15" thickBot="1" x14ac:dyDescent="0.4">
      <c r="A1375" s="829"/>
      <c r="B1375" s="832"/>
      <c r="C1375" s="228">
        <f t="shared" ref="C1375:D1375" si="261">SUM(C1370:C1374)</f>
        <v>50.5</v>
      </c>
      <c r="D1375" s="228">
        <f t="shared" si="261"/>
        <v>53.5</v>
      </c>
      <c r="E1375" s="228">
        <f>SUM(E1370:E1374)</f>
        <v>57.5</v>
      </c>
      <c r="F1375" s="232"/>
      <c r="G1375" s="229" t="s">
        <v>144</v>
      </c>
      <c r="H1375" s="233"/>
      <c r="I1375" s="369"/>
      <c r="J1375" s="307"/>
      <c r="K1375" s="307"/>
      <c r="L1375" s="307"/>
    </row>
    <row r="1376" spans="1:12" ht="26.5" thickBot="1" x14ac:dyDescent="0.4">
      <c r="A1376" s="220" t="s">
        <v>136</v>
      </c>
      <c r="B1376" s="221" t="s">
        <v>249</v>
      </c>
      <c r="C1376" s="222"/>
      <c r="D1376" s="222"/>
      <c r="E1376" s="222"/>
      <c r="F1376" s="223" t="s">
        <v>248</v>
      </c>
      <c r="G1376" s="221"/>
      <c r="H1376" s="222"/>
      <c r="I1376" s="222"/>
      <c r="J1376" s="307"/>
      <c r="K1376" s="307"/>
      <c r="L1376" s="307"/>
    </row>
    <row r="1377" spans="1:12" ht="39.5" thickBot="1" x14ac:dyDescent="0.4">
      <c r="A1377" s="224" t="s">
        <v>156</v>
      </c>
      <c r="B1377" s="225" t="s">
        <v>1642</v>
      </c>
      <c r="C1377" s="226"/>
      <c r="D1377" s="226"/>
      <c r="E1377" s="226"/>
      <c r="F1377" s="227"/>
      <c r="G1377" s="225"/>
      <c r="H1377" s="226"/>
      <c r="I1377" s="226"/>
      <c r="J1377" s="307"/>
      <c r="K1377" s="307"/>
      <c r="L1377" s="307"/>
    </row>
    <row r="1378" spans="1:12" ht="15" thickBot="1" x14ac:dyDescent="0.4">
      <c r="A1378" s="828" t="s">
        <v>159</v>
      </c>
      <c r="B1378" s="830" t="s">
        <v>550</v>
      </c>
      <c r="C1378" s="230">
        <v>126.7</v>
      </c>
      <c r="D1378" s="239">
        <v>94.2</v>
      </c>
      <c r="E1378" s="239">
        <v>94.2</v>
      </c>
      <c r="F1378" s="73"/>
      <c r="G1378" s="230" t="s">
        <v>139</v>
      </c>
      <c r="H1378" s="231">
        <v>288724610</v>
      </c>
      <c r="I1378" s="369">
        <v>0</v>
      </c>
      <c r="J1378" s="307"/>
      <c r="K1378" s="307"/>
      <c r="L1378" s="307"/>
    </row>
    <row r="1379" spans="1:12" ht="15" thickBot="1" x14ac:dyDescent="0.4">
      <c r="A1379" s="828"/>
      <c r="B1379" s="831"/>
      <c r="C1379" s="230"/>
      <c r="D1379" s="239"/>
      <c r="E1379" s="239"/>
      <c r="F1379" s="73"/>
      <c r="G1379" s="230" t="s">
        <v>404</v>
      </c>
      <c r="H1379" s="231"/>
      <c r="I1379" s="369"/>
      <c r="J1379" s="307"/>
      <c r="K1379" s="307"/>
      <c r="L1379" s="307"/>
    </row>
    <row r="1380" spans="1:12" ht="15" thickBot="1" x14ac:dyDescent="0.4">
      <c r="A1380" s="828"/>
      <c r="B1380" s="831"/>
      <c r="C1380" s="230"/>
      <c r="D1380" s="239"/>
      <c r="E1380" s="239"/>
      <c r="F1380" s="73"/>
      <c r="G1380" s="230" t="s">
        <v>141</v>
      </c>
      <c r="H1380" s="231"/>
      <c r="I1380" s="369"/>
      <c r="J1380" s="307"/>
      <c r="K1380" s="307"/>
      <c r="L1380" s="307"/>
    </row>
    <row r="1381" spans="1:12" ht="15" thickBot="1" x14ac:dyDescent="0.4">
      <c r="A1381" s="828"/>
      <c r="B1381" s="831"/>
      <c r="C1381" s="230"/>
      <c r="D1381" s="239"/>
      <c r="E1381" s="239"/>
      <c r="F1381" s="73"/>
      <c r="G1381" s="230" t="s">
        <v>140</v>
      </c>
      <c r="H1381" s="231"/>
      <c r="I1381" s="369"/>
      <c r="J1381" s="307"/>
      <c r="K1381" s="307"/>
      <c r="L1381" s="307"/>
    </row>
    <row r="1382" spans="1:12" ht="15" thickBot="1" x14ac:dyDescent="0.4">
      <c r="A1382" s="828"/>
      <c r="B1382" s="831"/>
      <c r="C1382" s="230"/>
      <c r="D1382" s="239"/>
      <c r="E1382" s="239"/>
      <c r="F1382" s="73"/>
      <c r="G1382" s="230" t="s">
        <v>142</v>
      </c>
      <c r="H1382" s="233"/>
      <c r="I1382" s="369"/>
      <c r="J1382" s="307"/>
      <c r="K1382" s="307"/>
      <c r="L1382" s="307"/>
    </row>
    <row r="1383" spans="1:12" ht="15" thickBot="1" x14ac:dyDescent="0.4">
      <c r="A1383" s="829"/>
      <c r="B1383" s="832"/>
      <c r="C1383" s="229">
        <f t="shared" ref="C1383:D1383" si="262">SUM(C1378:C1382)</f>
        <v>126.7</v>
      </c>
      <c r="D1383" s="228">
        <f t="shared" si="262"/>
        <v>94.2</v>
      </c>
      <c r="E1383" s="228">
        <f>SUM(E1378:E1382)</f>
        <v>94.2</v>
      </c>
      <c r="F1383" s="232"/>
      <c r="G1383" s="229" t="s">
        <v>144</v>
      </c>
      <c r="H1383" s="233"/>
      <c r="I1383" s="369"/>
      <c r="J1383" s="307"/>
      <c r="K1383" s="307"/>
      <c r="L1383" s="307"/>
    </row>
    <row r="1384" spans="1:12" ht="15" thickBot="1" x14ac:dyDescent="0.4">
      <c r="A1384" s="828" t="s">
        <v>160</v>
      </c>
      <c r="B1384" s="830" t="s">
        <v>551</v>
      </c>
      <c r="C1384" s="230"/>
      <c r="D1384" s="230"/>
      <c r="E1384" s="230"/>
      <c r="F1384" s="73"/>
      <c r="G1384" s="230" t="s">
        <v>139</v>
      </c>
      <c r="H1384" s="231">
        <v>288724610</v>
      </c>
      <c r="I1384" s="369">
        <v>0</v>
      </c>
      <c r="J1384" s="307"/>
      <c r="K1384" s="307"/>
      <c r="L1384" s="307"/>
    </row>
    <row r="1385" spans="1:12" ht="15" thickBot="1" x14ac:dyDescent="0.4">
      <c r="A1385" s="828"/>
      <c r="B1385" s="831"/>
      <c r="C1385" s="230"/>
      <c r="D1385" s="230"/>
      <c r="E1385" s="230"/>
      <c r="F1385" s="73"/>
      <c r="G1385" s="230" t="s">
        <v>404</v>
      </c>
      <c r="H1385" s="231"/>
      <c r="I1385" s="369"/>
      <c r="J1385" s="307"/>
      <c r="K1385" s="307"/>
      <c r="L1385" s="307"/>
    </row>
    <row r="1386" spans="1:12" ht="15" thickBot="1" x14ac:dyDescent="0.4">
      <c r="A1386" s="828"/>
      <c r="B1386" s="831"/>
      <c r="C1386" s="230"/>
      <c r="D1386" s="230"/>
      <c r="E1386" s="230"/>
      <c r="F1386" s="73"/>
      <c r="G1386" s="230" t="s">
        <v>141</v>
      </c>
      <c r="H1386" s="231"/>
      <c r="I1386" s="369"/>
      <c r="J1386" s="307"/>
      <c r="K1386" s="307"/>
      <c r="L1386" s="307"/>
    </row>
    <row r="1387" spans="1:12" ht="15" thickBot="1" x14ac:dyDescent="0.4">
      <c r="A1387" s="828"/>
      <c r="B1387" s="831"/>
      <c r="C1387" s="230"/>
      <c r="D1387" s="230"/>
      <c r="E1387" s="230"/>
      <c r="F1387" s="73"/>
      <c r="G1387" s="230" t="s">
        <v>140</v>
      </c>
      <c r="H1387" s="231"/>
      <c r="I1387" s="369"/>
      <c r="J1387" s="307"/>
      <c r="K1387" s="307"/>
      <c r="L1387" s="307"/>
    </row>
    <row r="1388" spans="1:12" ht="15" thickBot="1" x14ac:dyDescent="0.4">
      <c r="A1388" s="828"/>
      <c r="B1388" s="831"/>
      <c r="C1388" s="230"/>
      <c r="D1388" s="230"/>
      <c r="E1388" s="230"/>
      <c r="F1388" s="73"/>
      <c r="G1388" s="230" t="s">
        <v>142</v>
      </c>
      <c r="H1388" s="233"/>
      <c r="I1388" s="369"/>
      <c r="J1388" s="307"/>
      <c r="K1388" s="307"/>
      <c r="L1388" s="307"/>
    </row>
    <row r="1389" spans="1:12" ht="15" thickBot="1" x14ac:dyDescent="0.4">
      <c r="A1389" s="829"/>
      <c r="B1389" s="832"/>
      <c r="C1389" s="228">
        <f t="shared" ref="C1389:D1389" si="263">SUM(C1384:C1388)</f>
        <v>0</v>
      </c>
      <c r="D1389" s="228">
        <f t="shared" si="263"/>
        <v>0</v>
      </c>
      <c r="E1389" s="228">
        <f>SUM(E1384:E1388)</f>
        <v>0</v>
      </c>
      <c r="F1389" s="232"/>
      <c r="G1389" s="229" t="s">
        <v>144</v>
      </c>
      <c r="H1389" s="233"/>
      <c r="I1389" s="369"/>
      <c r="J1389" s="307"/>
      <c r="K1389" s="307"/>
      <c r="L1389" s="307"/>
    </row>
    <row r="1390" spans="1:12" ht="15" thickBot="1" x14ac:dyDescent="0.4">
      <c r="A1390" s="828" t="s">
        <v>161</v>
      </c>
      <c r="B1390" s="830" t="s">
        <v>552</v>
      </c>
      <c r="C1390" s="230"/>
      <c r="D1390" s="230"/>
      <c r="E1390" s="230"/>
      <c r="F1390" s="73"/>
      <c r="G1390" s="230" t="s">
        <v>139</v>
      </c>
      <c r="H1390" s="231">
        <v>288724610</v>
      </c>
      <c r="I1390" s="369">
        <v>0</v>
      </c>
      <c r="J1390" s="434">
        <f>C1358+C1364+C1370+C1378+C1384+C1390+C1399+C1405</f>
        <v>247.2</v>
      </c>
      <c r="K1390" s="434">
        <f t="shared" ref="K1390:L1390" si="264">D1358+D1364+D1370+D1378+D1384+D1390+D1399+D1405</f>
        <v>219.7</v>
      </c>
      <c r="L1390" s="434">
        <f t="shared" si="264"/>
        <v>224.7</v>
      </c>
    </row>
    <row r="1391" spans="1:12" ht="15" thickBot="1" x14ac:dyDescent="0.4">
      <c r="A1391" s="828"/>
      <c r="B1391" s="831"/>
      <c r="C1391" s="230"/>
      <c r="D1391" s="230"/>
      <c r="E1391" s="230"/>
      <c r="F1391" s="73"/>
      <c r="G1391" s="230" t="s">
        <v>404</v>
      </c>
      <c r="H1391" s="231"/>
      <c r="I1391" s="369"/>
      <c r="J1391" s="434">
        <f t="shared" ref="J1391:L1394" si="265">C1359+C1365+C1371+C1379+C1385+C1391+C1400</f>
        <v>0</v>
      </c>
      <c r="K1391" s="434">
        <f t="shared" si="265"/>
        <v>0</v>
      </c>
      <c r="L1391" s="434">
        <f t="shared" si="265"/>
        <v>0</v>
      </c>
    </row>
    <row r="1392" spans="1:12" ht="15" thickBot="1" x14ac:dyDescent="0.4">
      <c r="A1392" s="828"/>
      <c r="B1392" s="831"/>
      <c r="C1392" s="230"/>
      <c r="D1392" s="230"/>
      <c r="E1392" s="230"/>
      <c r="F1392" s="73"/>
      <c r="G1392" s="230" t="s">
        <v>141</v>
      </c>
      <c r="H1392" s="231"/>
      <c r="I1392" s="369"/>
      <c r="J1392" s="434">
        <f t="shared" si="265"/>
        <v>0</v>
      </c>
      <c r="K1392" s="434">
        <f t="shared" si="265"/>
        <v>0</v>
      </c>
      <c r="L1392" s="434">
        <f t="shared" si="265"/>
        <v>0</v>
      </c>
    </row>
    <row r="1393" spans="1:12" ht="15" thickBot="1" x14ac:dyDescent="0.4">
      <c r="A1393" s="828"/>
      <c r="B1393" s="831"/>
      <c r="C1393" s="230"/>
      <c r="D1393" s="230"/>
      <c r="E1393" s="230"/>
      <c r="F1393" s="73"/>
      <c r="G1393" s="230" t="s">
        <v>140</v>
      </c>
      <c r="H1393" s="231"/>
      <c r="I1393" s="369"/>
      <c r="J1393" s="434">
        <f t="shared" si="265"/>
        <v>0</v>
      </c>
      <c r="K1393" s="434">
        <f t="shared" si="265"/>
        <v>0</v>
      </c>
      <c r="L1393" s="434">
        <f t="shared" si="265"/>
        <v>0</v>
      </c>
    </row>
    <row r="1394" spans="1:12" ht="15" thickBot="1" x14ac:dyDescent="0.4">
      <c r="A1394" s="828"/>
      <c r="B1394" s="831"/>
      <c r="C1394" s="230"/>
      <c r="D1394" s="230"/>
      <c r="E1394" s="230"/>
      <c r="F1394" s="73"/>
      <c r="G1394" s="230" t="s">
        <v>142</v>
      </c>
      <c r="H1394" s="233"/>
      <c r="I1394" s="369"/>
      <c r="J1394" s="434">
        <f t="shared" si="265"/>
        <v>0</v>
      </c>
      <c r="K1394" s="434">
        <f t="shared" si="265"/>
        <v>0</v>
      </c>
      <c r="L1394" s="434">
        <f t="shared" si="265"/>
        <v>0</v>
      </c>
    </row>
    <row r="1395" spans="1:12" ht="15" thickBot="1" x14ac:dyDescent="0.4">
      <c r="A1395" s="828"/>
      <c r="B1395" s="831"/>
      <c r="C1395" s="239"/>
      <c r="D1395" s="230"/>
      <c r="E1395" s="230"/>
      <c r="F1395" s="73"/>
      <c r="G1395" s="230" t="s">
        <v>1451</v>
      </c>
      <c r="H1395" s="233"/>
      <c r="I1395" s="369"/>
      <c r="J1395" s="434">
        <f>C1395*1</f>
        <v>0</v>
      </c>
      <c r="K1395" s="434">
        <f t="shared" ref="K1395:L1395" si="266">D1395*1</f>
        <v>0</v>
      </c>
      <c r="L1395" s="434">
        <f t="shared" si="266"/>
        <v>0</v>
      </c>
    </row>
    <row r="1396" spans="1:12" ht="15" thickBot="1" x14ac:dyDescent="0.4">
      <c r="A1396" s="829"/>
      <c r="B1396" s="832"/>
      <c r="C1396" s="228">
        <f>SUM(C1390:C1395)</f>
        <v>0</v>
      </c>
      <c r="D1396" s="228">
        <f t="shared" ref="D1396:E1396" si="267">SUM(D1390:D1395)</f>
        <v>0</v>
      </c>
      <c r="E1396" s="228">
        <f t="shared" si="267"/>
        <v>0</v>
      </c>
      <c r="F1396" s="232"/>
      <c r="G1396" s="229" t="s">
        <v>144</v>
      </c>
      <c r="H1396" s="233"/>
      <c r="I1396" s="369"/>
      <c r="J1396" s="460">
        <f>SUM(J1390:J1395)</f>
        <v>247.2</v>
      </c>
      <c r="K1396" s="460">
        <f t="shared" ref="K1396:L1396" si="268">SUM(K1390:K1395)</f>
        <v>219.7</v>
      </c>
      <c r="L1396" s="460">
        <f t="shared" si="268"/>
        <v>224.7</v>
      </c>
    </row>
    <row r="1397" spans="1:12" ht="26.5" thickBot="1" x14ac:dyDescent="0.4">
      <c r="A1397" s="47" t="s">
        <v>136</v>
      </c>
      <c r="B1397" s="48" t="s">
        <v>249</v>
      </c>
      <c r="C1397" s="49"/>
      <c r="D1397" s="49"/>
      <c r="E1397" s="49"/>
      <c r="F1397" s="50" t="s">
        <v>248</v>
      </c>
      <c r="G1397" s="48"/>
      <c r="H1397" s="49"/>
      <c r="I1397" s="49"/>
    </row>
    <row r="1398" spans="1:12" ht="91.5" thickBot="1" x14ac:dyDescent="0.4">
      <c r="A1398" s="51" t="s">
        <v>370</v>
      </c>
      <c r="B1398" s="52" t="s">
        <v>553</v>
      </c>
      <c r="C1398" s="53"/>
      <c r="D1398" s="53"/>
      <c r="E1398" s="53"/>
      <c r="F1398" s="54"/>
      <c r="G1398" s="52"/>
      <c r="H1398" s="53"/>
      <c r="I1398" s="53"/>
    </row>
    <row r="1399" spans="1:12" ht="15" thickBot="1" x14ac:dyDescent="0.4">
      <c r="A1399" s="823" t="s">
        <v>371</v>
      </c>
      <c r="B1399" s="825" t="s">
        <v>554</v>
      </c>
      <c r="C1399" s="177">
        <v>30</v>
      </c>
      <c r="D1399" s="177">
        <v>30</v>
      </c>
      <c r="E1399" s="177">
        <v>30</v>
      </c>
      <c r="F1399" s="40"/>
      <c r="G1399" s="38" t="s">
        <v>139</v>
      </c>
      <c r="H1399" s="43">
        <v>288724610</v>
      </c>
      <c r="I1399" s="36" t="s">
        <v>1541</v>
      </c>
    </row>
    <row r="1400" spans="1:12" ht="15" thickBot="1" x14ac:dyDescent="0.4">
      <c r="A1400" s="823"/>
      <c r="B1400" s="826"/>
      <c r="C1400" s="177"/>
      <c r="D1400" s="177"/>
      <c r="E1400" s="177"/>
      <c r="F1400" s="40"/>
      <c r="G1400" s="38" t="s">
        <v>404</v>
      </c>
      <c r="H1400" s="43"/>
      <c r="I1400" s="36"/>
    </row>
    <row r="1401" spans="1:12" ht="15" thickBot="1" x14ac:dyDescent="0.4">
      <c r="A1401" s="823"/>
      <c r="B1401" s="826"/>
      <c r="C1401" s="177"/>
      <c r="D1401" s="177"/>
      <c r="E1401" s="177"/>
      <c r="F1401" s="40"/>
      <c r="G1401" s="38" t="s">
        <v>141</v>
      </c>
      <c r="H1401" s="43"/>
      <c r="I1401" s="36"/>
    </row>
    <row r="1402" spans="1:12" ht="15" thickBot="1" x14ac:dyDescent="0.4">
      <c r="A1402" s="823"/>
      <c r="B1402" s="826"/>
      <c r="C1402" s="177"/>
      <c r="D1402" s="177"/>
      <c r="E1402" s="177"/>
      <c r="F1402" s="40"/>
      <c r="G1402" s="38" t="s">
        <v>140</v>
      </c>
      <c r="H1402" s="43"/>
      <c r="I1402" s="36"/>
    </row>
    <row r="1403" spans="1:12" ht="15" thickBot="1" x14ac:dyDescent="0.4">
      <c r="A1403" s="823"/>
      <c r="B1403" s="826"/>
      <c r="C1403" s="177"/>
      <c r="D1403" s="177"/>
      <c r="E1403" s="177"/>
      <c r="F1403" s="40"/>
      <c r="G1403" s="38" t="s">
        <v>142</v>
      </c>
      <c r="H1403" s="44"/>
      <c r="I1403" s="36"/>
    </row>
    <row r="1404" spans="1:12" ht="15" thickBot="1" x14ac:dyDescent="0.4">
      <c r="A1404" s="824"/>
      <c r="B1404" s="827"/>
      <c r="C1404" s="178">
        <f t="shared" ref="C1404:D1404" si="269">SUM(C1399:C1403)</f>
        <v>30</v>
      </c>
      <c r="D1404" s="178">
        <f t="shared" si="269"/>
        <v>30</v>
      </c>
      <c r="E1404" s="178">
        <f>SUM(E1399:E1403)</f>
        <v>30</v>
      </c>
      <c r="F1404" s="39"/>
      <c r="G1404" s="23" t="s">
        <v>144</v>
      </c>
      <c r="H1404" s="44"/>
      <c r="I1404" s="36"/>
    </row>
    <row r="1405" spans="1:12" ht="15" customHeight="1" thickBot="1" x14ac:dyDescent="0.4">
      <c r="A1405" s="823" t="s">
        <v>402</v>
      </c>
      <c r="B1405" s="825" t="s">
        <v>1542</v>
      </c>
      <c r="C1405" s="177">
        <v>15</v>
      </c>
      <c r="D1405" s="177">
        <v>15</v>
      </c>
      <c r="E1405" s="177">
        <v>15</v>
      </c>
      <c r="F1405" s="40"/>
      <c r="G1405" s="38" t="s">
        <v>139</v>
      </c>
      <c r="H1405" s="43">
        <v>288724610</v>
      </c>
      <c r="I1405" s="36">
        <v>0</v>
      </c>
    </row>
    <row r="1406" spans="1:12" ht="15" thickBot="1" x14ac:dyDescent="0.4">
      <c r="A1406" s="823"/>
      <c r="B1406" s="826"/>
      <c r="C1406" s="177"/>
      <c r="D1406" s="177"/>
      <c r="E1406" s="177"/>
      <c r="F1406" s="40"/>
      <c r="G1406" s="38" t="s">
        <v>404</v>
      </c>
      <c r="H1406" s="43"/>
      <c r="I1406" s="36"/>
    </row>
    <row r="1407" spans="1:12" ht="15" thickBot="1" x14ac:dyDescent="0.4">
      <c r="A1407" s="823"/>
      <c r="B1407" s="826"/>
      <c r="C1407" s="177"/>
      <c r="D1407" s="177"/>
      <c r="E1407" s="177"/>
      <c r="F1407" s="40"/>
      <c r="G1407" s="38" t="s">
        <v>141</v>
      </c>
      <c r="H1407" s="43"/>
      <c r="I1407" s="36"/>
    </row>
    <row r="1408" spans="1:12" ht="15" thickBot="1" x14ac:dyDescent="0.4">
      <c r="A1408" s="823"/>
      <c r="B1408" s="826"/>
      <c r="C1408" s="177"/>
      <c r="D1408" s="177"/>
      <c r="E1408" s="177"/>
      <c r="F1408" s="40"/>
      <c r="G1408" s="38" t="s">
        <v>140</v>
      </c>
      <c r="H1408" s="43"/>
      <c r="I1408" s="36"/>
    </row>
    <row r="1409" spans="1:12" ht="15" thickBot="1" x14ac:dyDescent="0.4">
      <c r="A1409" s="823"/>
      <c r="B1409" s="826"/>
      <c r="C1409" s="177"/>
      <c r="D1409" s="177"/>
      <c r="E1409" s="177"/>
      <c r="F1409" s="40"/>
      <c r="G1409" s="38" t="s">
        <v>142</v>
      </c>
      <c r="H1409" s="44"/>
      <c r="I1409" s="36"/>
    </row>
    <row r="1410" spans="1:12" ht="15" thickBot="1" x14ac:dyDescent="0.4">
      <c r="A1410" s="824"/>
      <c r="B1410" s="827"/>
      <c r="C1410" s="178">
        <f t="shared" ref="C1410:D1410" si="270">SUM(C1405:C1409)</f>
        <v>15</v>
      </c>
      <c r="D1410" s="178">
        <f t="shared" si="270"/>
        <v>15</v>
      </c>
      <c r="E1410" s="178">
        <f>SUM(E1405:E1409)</f>
        <v>15</v>
      </c>
      <c r="F1410" s="39"/>
      <c r="G1410" s="23" t="s">
        <v>144</v>
      </c>
      <c r="H1410" s="44"/>
      <c r="I1410" s="36"/>
    </row>
    <row r="1411" spans="1:12" ht="15" thickBot="1" x14ac:dyDescent="0.4">
      <c r="A1411" s="37"/>
      <c r="B1411" s="41" t="s">
        <v>207</v>
      </c>
      <c r="C1411" s="17"/>
      <c r="D1411" s="17"/>
      <c r="E1411" s="17"/>
      <c r="F1411" s="17"/>
      <c r="G1411" s="23"/>
      <c r="H1411" s="43"/>
      <c r="I1411" s="43"/>
    </row>
    <row r="1412" spans="1:12" ht="15" thickBot="1" x14ac:dyDescent="0.4">
      <c r="A1412" s="60"/>
      <c r="B1412" s="61" t="s">
        <v>568</v>
      </c>
      <c r="C1412" s="179">
        <f>C1363+C1369+C1375+C1383+C1389+C1396+C1404+C1410</f>
        <v>247.2</v>
      </c>
      <c r="D1412" s="179">
        <f t="shared" ref="D1412:E1412" si="271">D1363+D1369+D1375+D1383+D1389+D1396+D1404+D1410</f>
        <v>219.7</v>
      </c>
      <c r="E1412" s="179">
        <f t="shared" si="271"/>
        <v>224.7</v>
      </c>
      <c r="F1412" s="62"/>
      <c r="G1412" s="63"/>
      <c r="H1412" s="64"/>
      <c r="I1412" s="65"/>
    </row>
    <row r="1415" spans="1:12" ht="37.5" customHeight="1" thickBot="1" x14ac:dyDescent="0.4">
      <c r="A1415" s="833" t="s">
        <v>1643</v>
      </c>
      <c r="B1415" s="834"/>
      <c r="C1415" s="834"/>
      <c r="D1415" s="834"/>
      <c r="E1415" s="834"/>
      <c r="F1415" s="834"/>
      <c r="G1415" s="834"/>
      <c r="H1415" s="834"/>
      <c r="I1415" s="834"/>
    </row>
    <row r="1416" spans="1:12" ht="58" thickBot="1" x14ac:dyDescent="0.4">
      <c r="A1416" s="69" t="s">
        <v>16</v>
      </c>
      <c r="B1416" s="70" t="s">
        <v>1492</v>
      </c>
      <c r="C1416" s="70" t="s">
        <v>131</v>
      </c>
      <c r="D1416" s="70" t="s">
        <v>132</v>
      </c>
      <c r="E1416" s="70" t="s">
        <v>1450</v>
      </c>
      <c r="F1416" s="70" t="s">
        <v>17</v>
      </c>
      <c r="G1416" s="70" t="s">
        <v>138</v>
      </c>
      <c r="H1416" s="70" t="s">
        <v>133</v>
      </c>
      <c r="I1416" s="70" t="s">
        <v>155</v>
      </c>
      <c r="J1416" s="307"/>
      <c r="K1416" s="307"/>
      <c r="L1416" s="307"/>
    </row>
    <row r="1417" spans="1:12" ht="15" thickBot="1" x14ac:dyDescent="0.4">
      <c r="A1417" s="71">
        <v>1</v>
      </c>
      <c r="B1417" s="72">
        <v>2</v>
      </c>
      <c r="C1417" s="72">
        <v>3</v>
      </c>
      <c r="D1417" s="72">
        <v>4</v>
      </c>
      <c r="E1417" s="72">
        <v>5</v>
      </c>
      <c r="F1417" s="72">
        <v>6</v>
      </c>
      <c r="G1417" s="72">
        <v>7</v>
      </c>
      <c r="H1417" s="72">
        <v>8</v>
      </c>
      <c r="I1417" s="72">
        <v>9</v>
      </c>
      <c r="J1417" s="307"/>
      <c r="K1417" s="307"/>
      <c r="L1417" s="307"/>
    </row>
    <row r="1418" spans="1:12" ht="26.5" thickBot="1" x14ac:dyDescent="0.4">
      <c r="A1418" s="220" t="s">
        <v>136</v>
      </c>
      <c r="B1418" s="221" t="s">
        <v>555</v>
      </c>
      <c r="C1418" s="222"/>
      <c r="D1418" s="222"/>
      <c r="E1418" s="222"/>
      <c r="F1418" s="223" t="s">
        <v>229</v>
      </c>
      <c r="G1418" s="221"/>
      <c r="H1418" s="222"/>
      <c r="I1418" s="222"/>
      <c r="J1418" s="307"/>
      <c r="K1418" s="307"/>
      <c r="L1418" s="307"/>
    </row>
    <row r="1419" spans="1:12" ht="26.5" thickBot="1" x14ac:dyDescent="0.4">
      <c r="A1419" s="224" t="s">
        <v>135</v>
      </c>
      <c r="B1419" s="225" t="s">
        <v>232</v>
      </c>
      <c r="C1419" s="226"/>
      <c r="D1419" s="226"/>
      <c r="E1419" s="226"/>
      <c r="F1419" s="227" t="s">
        <v>231</v>
      </c>
      <c r="G1419" s="225"/>
      <c r="H1419" s="226"/>
      <c r="I1419" s="226"/>
      <c r="J1419" s="307"/>
      <c r="K1419" s="307"/>
      <c r="L1419" s="307"/>
    </row>
    <row r="1420" spans="1:12" ht="15" customHeight="1" thickBot="1" x14ac:dyDescent="0.4">
      <c r="A1420" s="828" t="s">
        <v>201</v>
      </c>
      <c r="B1420" s="830" t="s">
        <v>557</v>
      </c>
      <c r="C1420" s="473"/>
      <c r="D1420" s="239"/>
      <c r="E1420" s="239"/>
      <c r="F1420" s="73"/>
      <c r="G1420" s="85" t="s">
        <v>139</v>
      </c>
      <c r="H1420" s="231">
        <v>288724610</v>
      </c>
      <c r="I1420" s="369" t="s">
        <v>558</v>
      </c>
      <c r="J1420" s="434">
        <f>SUM(C1430,C1439,C1448,C1457,C1466,C1475,C1493,C1502,C1514)</f>
        <v>18662.099999999999</v>
      </c>
      <c r="K1420" s="434">
        <f t="shared" ref="K1420:L1420" si="272">SUM(D1430,D1439,D1448,D1457,D1466,D1475,D1493,D1502,D1514)</f>
        <v>20000.399999999998</v>
      </c>
      <c r="L1420" s="434">
        <f t="shared" si="272"/>
        <v>22796.7</v>
      </c>
    </row>
    <row r="1421" spans="1:12" ht="15" thickBot="1" x14ac:dyDescent="0.4">
      <c r="A1421" s="828"/>
      <c r="B1421" s="831"/>
      <c r="C1421" s="473">
        <v>3073.1</v>
      </c>
      <c r="D1421" s="473">
        <v>3074.3</v>
      </c>
      <c r="E1421" s="473">
        <v>3090.2</v>
      </c>
      <c r="F1421" s="661"/>
      <c r="G1421" s="85" t="s">
        <v>143</v>
      </c>
      <c r="H1421" s="231"/>
      <c r="I1421" s="369"/>
      <c r="J1421" s="434">
        <f>SUM(C1421,C1440,C1449,C1467,C1476,C1503,C1515)</f>
        <v>8544.5</v>
      </c>
      <c r="K1421" s="434">
        <f t="shared" ref="K1421:L1421" si="273">SUM(D1421,D1440,D1449,D1467,D1476,D1503,D1515)</f>
        <v>8548.1</v>
      </c>
      <c r="L1421" s="434">
        <f t="shared" si="273"/>
        <v>8592.3000000000011</v>
      </c>
    </row>
    <row r="1422" spans="1:12" ht="15" thickBot="1" x14ac:dyDescent="0.4">
      <c r="A1422" s="828"/>
      <c r="B1422" s="831"/>
      <c r="C1422" s="474">
        <v>34003.599999999999</v>
      </c>
      <c r="D1422" s="473">
        <v>34771.08</v>
      </c>
      <c r="E1422" s="473">
        <v>35577.4</v>
      </c>
      <c r="F1422" s="73"/>
      <c r="G1422" s="85" t="s">
        <v>1206</v>
      </c>
      <c r="H1422" s="231"/>
      <c r="I1422" s="369"/>
      <c r="J1422" s="434">
        <f>SUM(C1422)</f>
        <v>34003.599999999999</v>
      </c>
      <c r="K1422" s="434">
        <f t="shared" ref="K1422:L1422" si="274">SUM(D1422)</f>
        <v>34771.08</v>
      </c>
      <c r="L1422" s="434">
        <f t="shared" si="274"/>
        <v>35577.4</v>
      </c>
    </row>
    <row r="1423" spans="1:12" ht="15" thickBot="1" x14ac:dyDescent="0.4">
      <c r="A1423" s="828"/>
      <c r="B1423" s="831"/>
      <c r="C1423" s="473"/>
      <c r="D1423" s="662"/>
      <c r="E1423" s="662"/>
      <c r="F1423" s="73"/>
      <c r="G1423" s="85" t="s">
        <v>524</v>
      </c>
      <c r="H1423" s="231"/>
      <c r="I1423" s="369"/>
      <c r="J1423" s="434">
        <f>SUM(C1441)</f>
        <v>112</v>
      </c>
      <c r="K1423" s="434">
        <f t="shared" ref="K1423:L1423" si="275">SUM(D1441)</f>
        <v>112</v>
      </c>
      <c r="L1423" s="434">
        <f t="shared" si="275"/>
        <v>112</v>
      </c>
    </row>
    <row r="1424" spans="1:12" ht="15" thickBot="1" x14ac:dyDescent="0.4">
      <c r="A1424" s="828"/>
      <c r="B1424" s="831"/>
      <c r="C1424" s="473"/>
      <c r="D1424" s="662"/>
      <c r="E1424" s="662"/>
      <c r="F1424" s="73"/>
      <c r="G1424" s="86" t="s">
        <v>404</v>
      </c>
      <c r="H1424" s="231"/>
      <c r="I1424" s="369"/>
      <c r="J1424" s="434">
        <f>SUM(C1442,C1451,C1469)</f>
        <v>256.5</v>
      </c>
      <c r="K1424" s="434">
        <f t="shared" ref="K1424:L1424" si="276">SUM(D1442,D1451,D1469)</f>
        <v>318.39999999999998</v>
      </c>
      <c r="L1424" s="434">
        <f t="shared" si="276"/>
        <v>486</v>
      </c>
    </row>
    <row r="1425" spans="1:12" ht="15" thickBot="1" x14ac:dyDescent="0.4">
      <c r="A1425" s="828"/>
      <c r="B1425" s="831"/>
      <c r="C1425" s="473"/>
      <c r="D1425" s="662"/>
      <c r="E1425" s="662"/>
      <c r="F1425" s="73"/>
      <c r="G1425" s="85" t="s">
        <v>523</v>
      </c>
      <c r="H1425" s="233"/>
      <c r="I1425" s="369"/>
      <c r="J1425" s="434">
        <f>SUM(C1443)</f>
        <v>313.10000000000002</v>
      </c>
      <c r="K1425" s="434">
        <f t="shared" ref="K1425:L1425" si="277">SUM(D1443)</f>
        <v>320.39999999999998</v>
      </c>
      <c r="L1425" s="434">
        <f t="shared" si="277"/>
        <v>320.39999999999998</v>
      </c>
    </row>
    <row r="1426" spans="1:12" ht="15" thickBot="1" x14ac:dyDescent="0.4">
      <c r="A1426" s="828"/>
      <c r="B1426" s="831"/>
      <c r="C1426" s="473">
        <v>0.2</v>
      </c>
      <c r="D1426" s="473">
        <v>0.2</v>
      </c>
      <c r="E1426" s="473">
        <v>0.2</v>
      </c>
      <c r="F1426" s="73"/>
      <c r="G1426" s="85" t="s">
        <v>141</v>
      </c>
      <c r="H1426" s="233"/>
      <c r="I1426" s="369"/>
      <c r="J1426" s="434">
        <f>SUM(C1426,C1435,C1444,C1453,C1462,C1471,C1480,C1489,C1498,C1507)</f>
        <v>1036.9000000000001</v>
      </c>
      <c r="K1426" s="434">
        <f t="shared" ref="K1426:L1426" si="278">SUM(D1426,D1435,D1444,D1453,D1462,D1471,D1480,D1489,D1498,D1507)</f>
        <v>1036.9000000000001</v>
      </c>
      <c r="L1426" s="434">
        <f t="shared" si="278"/>
        <v>1036.9000000000001</v>
      </c>
    </row>
    <row r="1427" spans="1:12" ht="15" thickBot="1" x14ac:dyDescent="0.4">
      <c r="A1427" s="828"/>
      <c r="B1427" s="831"/>
      <c r="C1427" s="473"/>
      <c r="D1427" s="662"/>
      <c r="E1427" s="662"/>
      <c r="F1427" s="73"/>
      <c r="G1427" s="85" t="s">
        <v>142</v>
      </c>
      <c r="H1427" s="233"/>
      <c r="I1427" s="369"/>
      <c r="J1427" s="434">
        <f>SUM(C1445,C1454,C1472)</f>
        <v>72.099999999999994</v>
      </c>
      <c r="K1427" s="434">
        <f t="shared" ref="K1427:L1427" si="279">SUM(D1445,D1454,D1472)</f>
        <v>0</v>
      </c>
      <c r="L1427" s="434">
        <f t="shared" si="279"/>
        <v>0</v>
      </c>
    </row>
    <row r="1428" spans="1:12" ht="15" thickBot="1" x14ac:dyDescent="0.4">
      <c r="A1428" s="828"/>
      <c r="B1428" s="831"/>
      <c r="C1428" s="473"/>
      <c r="D1428" s="662"/>
      <c r="E1428" s="662"/>
      <c r="F1428" s="73"/>
      <c r="G1428" s="87" t="s">
        <v>140</v>
      </c>
      <c r="H1428" s="233"/>
      <c r="I1428" s="369"/>
      <c r="J1428" s="434">
        <f>SUM(C1464)</f>
        <v>81.099999999999994</v>
      </c>
      <c r="K1428" s="434">
        <f>SUM(D1464)</f>
        <v>81.099999999999994</v>
      </c>
      <c r="L1428" s="434">
        <f>SUM(E1464)</f>
        <v>81.099999999999994</v>
      </c>
    </row>
    <row r="1429" spans="1:12" ht="15" thickBot="1" x14ac:dyDescent="0.4">
      <c r="A1429" s="829"/>
      <c r="B1429" s="832"/>
      <c r="C1429" s="475">
        <f>SUM(C1420:C1428)</f>
        <v>37076.899999999994</v>
      </c>
      <c r="D1429" s="475">
        <f t="shared" ref="D1429:E1429" si="280">SUM(D1420:D1428)</f>
        <v>37845.58</v>
      </c>
      <c r="E1429" s="475">
        <f t="shared" si="280"/>
        <v>38667.799999999996</v>
      </c>
      <c r="F1429" s="232"/>
      <c r="G1429" s="229" t="s">
        <v>144</v>
      </c>
      <c r="H1429" s="233"/>
      <c r="I1429" s="369"/>
      <c r="J1429" s="460">
        <f>SUM(J1420:J1428)</f>
        <v>63081.899999999994</v>
      </c>
      <c r="K1429" s="460">
        <f t="shared" ref="K1429:L1429" si="281">SUM(K1420:K1428)</f>
        <v>65188.380000000005</v>
      </c>
      <c r="L1429" s="460">
        <f t="shared" si="281"/>
        <v>69002.799999999988</v>
      </c>
    </row>
    <row r="1430" spans="1:12" ht="15" customHeight="1" thickBot="1" x14ac:dyDescent="0.4">
      <c r="A1430" s="828" t="s">
        <v>145</v>
      </c>
      <c r="B1430" s="830" t="s">
        <v>559</v>
      </c>
      <c r="C1430" s="473">
        <v>9993.7000000000007</v>
      </c>
      <c r="D1430" s="473">
        <v>10969.3</v>
      </c>
      <c r="E1430" s="473">
        <v>12801.7</v>
      </c>
      <c r="F1430" s="73"/>
      <c r="G1430" s="85" t="s">
        <v>139</v>
      </c>
      <c r="H1430" s="231">
        <v>288724610</v>
      </c>
      <c r="I1430" s="369" t="s">
        <v>558</v>
      </c>
      <c r="J1430" s="307"/>
      <c r="K1430" s="307"/>
      <c r="L1430" s="307"/>
    </row>
    <row r="1431" spans="1:12" ht="15" thickBot="1" x14ac:dyDescent="0.4">
      <c r="A1431" s="828"/>
      <c r="B1431" s="831"/>
      <c r="C1431" s="473"/>
      <c r="D1431" s="473"/>
      <c r="E1431" s="473"/>
      <c r="F1431" s="73"/>
      <c r="G1431" s="85" t="s">
        <v>143</v>
      </c>
      <c r="H1431" s="231"/>
      <c r="I1431" s="369"/>
      <c r="J1431" s="307"/>
      <c r="K1431" s="307"/>
      <c r="L1431" s="307"/>
    </row>
    <row r="1432" spans="1:12" ht="15" thickBot="1" x14ac:dyDescent="0.4">
      <c r="A1432" s="828"/>
      <c r="B1432" s="831"/>
      <c r="C1432" s="473"/>
      <c r="D1432" s="473"/>
      <c r="E1432" s="473"/>
      <c r="F1432" s="73"/>
      <c r="G1432" s="85" t="s">
        <v>524</v>
      </c>
      <c r="H1432" s="231"/>
      <c r="I1432" s="369"/>
      <c r="J1432" s="307"/>
      <c r="K1432" s="307"/>
      <c r="L1432" s="307"/>
    </row>
    <row r="1433" spans="1:12" ht="15" thickBot="1" x14ac:dyDescent="0.4">
      <c r="A1433" s="828"/>
      <c r="B1433" s="831"/>
      <c r="C1433" s="473"/>
      <c r="D1433" s="473"/>
      <c r="E1433" s="473"/>
      <c r="F1433" s="73"/>
      <c r="G1433" s="86" t="s">
        <v>404</v>
      </c>
      <c r="H1433" s="231"/>
      <c r="I1433" s="369"/>
      <c r="J1433" s="307"/>
      <c r="K1433" s="307"/>
      <c r="L1433" s="307"/>
    </row>
    <row r="1434" spans="1:12" ht="15" thickBot="1" x14ac:dyDescent="0.4">
      <c r="A1434" s="828"/>
      <c r="B1434" s="831"/>
      <c r="C1434" s="473"/>
      <c r="D1434" s="473"/>
      <c r="E1434" s="473"/>
      <c r="F1434" s="73"/>
      <c r="G1434" s="85" t="s">
        <v>523</v>
      </c>
      <c r="H1434" s="233"/>
      <c r="I1434" s="369"/>
      <c r="J1434" s="307"/>
      <c r="K1434" s="307"/>
      <c r="L1434" s="307"/>
    </row>
    <row r="1435" spans="1:12" ht="15" thickBot="1" x14ac:dyDescent="0.4">
      <c r="A1435" s="828"/>
      <c r="B1435" s="831"/>
      <c r="C1435" s="473"/>
      <c r="D1435" s="473"/>
      <c r="E1435" s="473"/>
      <c r="F1435" s="73"/>
      <c r="G1435" s="85" t="s">
        <v>141</v>
      </c>
      <c r="H1435" s="233"/>
      <c r="I1435" s="369"/>
      <c r="J1435" s="307"/>
      <c r="K1435" s="307"/>
      <c r="L1435" s="307"/>
    </row>
    <row r="1436" spans="1:12" ht="15" thickBot="1" x14ac:dyDescent="0.4">
      <c r="A1436" s="828"/>
      <c r="B1436" s="831"/>
      <c r="C1436" s="473"/>
      <c r="D1436" s="473"/>
      <c r="E1436" s="473"/>
      <c r="F1436" s="73"/>
      <c r="G1436" s="85" t="s">
        <v>142</v>
      </c>
      <c r="H1436" s="233"/>
      <c r="I1436" s="369"/>
      <c r="J1436" s="307"/>
      <c r="K1436" s="307"/>
      <c r="L1436" s="307"/>
    </row>
    <row r="1437" spans="1:12" ht="15" thickBot="1" x14ac:dyDescent="0.4">
      <c r="A1437" s="828"/>
      <c r="B1437" s="831"/>
      <c r="C1437" s="473"/>
      <c r="D1437" s="473"/>
      <c r="E1437" s="473"/>
      <c r="F1437" s="73"/>
      <c r="G1437" s="87" t="s">
        <v>140</v>
      </c>
      <c r="H1437" s="233"/>
      <c r="I1437" s="369"/>
      <c r="J1437" s="307"/>
      <c r="K1437" s="307"/>
      <c r="L1437" s="307"/>
    </row>
    <row r="1438" spans="1:12" ht="15" thickBot="1" x14ac:dyDescent="0.4">
      <c r="A1438" s="829"/>
      <c r="B1438" s="832"/>
      <c r="C1438" s="475">
        <f>SUM(C1430:C1437)</f>
        <v>9993.7000000000007</v>
      </c>
      <c r="D1438" s="475">
        <f t="shared" ref="D1438:E1438" si="282">SUM(D1430:D1437)</f>
        <v>10969.3</v>
      </c>
      <c r="E1438" s="475">
        <f t="shared" si="282"/>
        <v>12801.7</v>
      </c>
      <c r="F1438" s="232"/>
      <c r="G1438" s="229" t="s">
        <v>144</v>
      </c>
      <c r="H1438" s="233"/>
      <c r="I1438" s="369"/>
      <c r="J1438" s="307"/>
      <c r="K1438" s="307"/>
      <c r="L1438" s="307"/>
    </row>
    <row r="1439" spans="1:12" ht="15" customHeight="1" thickBot="1" x14ac:dyDescent="0.4">
      <c r="A1439" s="828" t="s">
        <v>147</v>
      </c>
      <c r="B1439" s="830" t="s">
        <v>1331</v>
      </c>
      <c r="C1439" s="473">
        <v>164</v>
      </c>
      <c r="D1439" s="473">
        <v>172.5</v>
      </c>
      <c r="E1439" s="473">
        <v>179.1</v>
      </c>
      <c r="F1439" s="73"/>
      <c r="G1439" s="85" t="s">
        <v>139</v>
      </c>
      <c r="H1439" s="231">
        <v>148209637</v>
      </c>
      <c r="I1439" s="369" t="s">
        <v>560</v>
      </c>
      <c r="J1439" s="307"/>
    </row>
    <row r="1440" spans="1:12" ht="15" thickBot="1" x14ac:dyDescent="0.4">
      <c r="A1440" s="828"/>
      <c r="B1440" s="831"/>
      <c r="C1440" s="473">
        <v>248.7</v>
      </c>
      <c r="D1440" s="473">
        <v>248.8</v>
      </c>
      <c r="E1440" s="473">
        <v>250.1</v>
      </c>
      <c r="F1440" s="73"/>
      <c r="G1440" s="85" t="s">
        <v>143</v>
      </c>
      <c r="H1440" s="231"/>
      <c r="I1440" s="369"/>
      <c r="J1440" s="307"/>
    </row>
    <row r="1441" spans="1:10" ht="15" thickBot="1" x14ac:dyDescent="0.4">
      <c r="A1441" s="828"/>
      <c r="B1441" s="831"/>
      <c r="C1441" s="473">
        <v>112</v>
      </c>
      <c r="D1441" s="473">
        <v>112</v>
      </c>
      <c r="E1441" s="473">
        <v>112</v>
      </c>
      <c r="F1441" s="73"/>
      <c r="G1441" s="85" t="s">
        <v>524</v>
      </c>
      <c r="H1441" s="231"/>
      <c r="I1441" s="369"/>
      <c r="J1441" s="307"/>
    </row>
    <row r="1442" spans="1:10" ht="15" thickBot="1" x14ac:dyDescent="0.4">
      <c r="A1442" s="828"/>
      <c r="B1442" s="831"/>
      <c r="C1442" s="473">
        <v>47.1</v>
      </c>
      <c r="D1442" s="473">
        <v>48.9</v>
      </c>
      <c r="E1442" s="473">
        <v>50.8</v>
      </c>
      <c r="F1442" s="73"/>
      <c r="G1442" s="86" t="s">
        <v>404</v>
      </c>
      <c r="H1442" s="231"/>
      <c r="I1442" s="369"/>
      <c r="J1442" s="307"/>
    </row>
    <row r="1443" spans="1:10" ht="15" thickBot="1" x14ac:dyDescent="0.4">
      <c r="A1443" s="828"/>
      <c r="B1443" s="831"/>
      <c r="C1443" s="473">
        <v>313.10000000000002</v>
      </c>
      <c r="D1443" s="473">
        <v>320.39999999999998</v>
      </c>
      <c r="E1443" s="473">
        <v>320.39999999999998</v>
      </c>
      <c r="F1443" s="73"/>
      <c r="G1443" s="85" t="s">
        <v>523</v>
      </c>
      <c r="H1443" s="233"/>
      <c r="I1443" s="369"/>
      <c r="J1443" s="307"/>
    </row>
    <row r="1444" spans="1:10" ht="15" thickBot="1" x14ac:dyDescent="0.4">
      <c r="A1444" s="828"/>
      <c r="B1444" s="831"/>
      <c r="C1444" s="473">
        <v>20.2</v>
      </c>
      <c r="D1444" s="473">
        <v>20.2</v>
      </c>
      <c r="E1444" s="473">
        <v>20.2</v>
      </c>
      <c r="F1444" s="73"/>
      <c r="G1444" s="85" t="s">
        <v>141</v>
      </c>
      <c r="H1444" s="233"/>
      <c r="I1444" s="369"/>
      <c r="J1444" s="307"/>
    </row>
    <row r="1445" spans="1:10" ht="15" thickBot="1" x14ac:dyDescent="0.4">
      <c r="A1445" s="828"/>
      <c r="B1445" s="831"/>
      <c r="C1445" s="473">
        <v>8.9</v>
      </c>
      <c r="D1445" s="473"/>
      <c r="E1445" s="473"/>
      <c r="F1445" s="73"/>
      <c r="G1445" s="85" t="s">
        <v>142</v>
      </c>
      <c r="H1445" s="233"/>
      <c r="I1445" s="369"/>
      <c r="J1445" s="307"/>
    </row>
    <row r="1446" spans="1:10" ht="15" thickBot="1" x14ac:dyDescent="0.4">
      <c r="A1446" s="828"/>
      <c r="B1446" s="831"/>
      <c r="C1446" s="473"/>
      <c r="D1446" s="473"/>
      <c r="E1446" s="473"/>
      <c r="F1446" s="73"/>
      <c r="G1446" s="87" t="s">
        <v>140</v>
      </c>
      <c r="H1446" s="233"/>
      <c r="I1446" s="369"/>
      <c r="J1446" s="307"/>
    </row>
    <row r="1447" spans="1:10" ht="15" thickBot="1" x14ac:dyDescent="0.4">
      <c r="A1447" s="829"/>
      <c r="B1447" s="832"/>
      <c r="C1447" s="475">
        <f>SUM(C1439:C1446)</f>
        <v>914.00000000000011</v>
      </c>
      <c r="D1447" s="475">
        <f t="shared" ref="D1447:E1447" si="283">SUM(D1439:D1446)</f>
        <v>922.8</v>
      </c>
      <c r="E1447" s="475">
        <f t="shared" si="283"/>
        <v>932.6</v>
      </c>
      <c r="F1447" s="232"/>
      <c r="G1447" s="229" t="s">
        <v>144</v>
      </c>
      <c r="H1447" s="233"/>
      <c r="I1447" s="369"/>
      <c r="J1447" s="307"/>
    </row>
    <row r="1448" spans="1:10" ht="15" customHeight="1" thickBot="1" x14ac:dyDescent="0.4">
      <c r="A1448" s="828" t="s">
        <v>149</v>
      </c>
      <c r="B1448" s="830" t="s">
        <v>1530</v>
      </c>
      <c r="C1448" s="473">
        <v>1038.4000000000001</v>
      </c>
      <c r="D1448" s="473">
        <v>1092.4000000000001</v>
      </c>
      <c r="E1448" s="473">
        <v>1133.9000000000001</v>
      </c>
      <c r="F1448" s="73"/>
      <c r="G1448" s="85" t="s">
        <v>139</v>
      </c>
      <c r="H1448" s="231">
        <v>248209780</v>
      </c>
      <c r="I1448" s="369" t="s">
        <v>560</v>
      </c>
      <c r="J1448" s="307"/>
    </row>
    <row r="1449" spans="1:10" ht="15" thickBot="1" x14ac:dyDescent="0.4">
      <c r="A1449" s="828"/>
      <c r="B1449" s="831"/>
      <c r="C1449" s="473">
        <v>515.29999999999995</v>
      </c>
      <c r="D1449" s="473">
        <v>515.5</v>
      </c>
      <c r="E1449" s="473">
        <v>518.20000000000005</v>
      </c>
      <c r="F1449" s="73"/>
      <c r="G1449" s="85" t="s">
        <v>143</v>
      </c>
      <c r="H1449" s="231"/>
      <c r="I1449" s="369"/>
      <c r="J1449" s="307"/>
    </row>
    <row r="1450" spans="1:10" ht="15" thickBot="1" x14ac:dyDescent="0.4">
      <c r="A1450" s="828"/>
      <c r="B1450" s="831"/>
      <c r="C1450" s="473"/>
      <c r="D1450" s="473"/>
      <c r="E1450" s="473"/>
      <c r="F1450" s="73"/>
      <c r="G1450" s="85" t="s">
        <v>524</v>
      </c>
      <c r="H1450" s="231"/>
      <c r="I1450" s="369"/>
      <c r="J1450" s="307"/>
    </row>
    <row r="1451" spans="1:10" ht="15" thickBot="1" x14ac:dyDescent="0.4">
      <c r="A1451" s="828"/>
      <c r="B1451" s="831"/>
      <c r="C1451" s="473">
        <v>104.4</v>
      </c>
      <c r="D1451" s="473">
        <v>105.5</v>
      </c>
      <c r="E1451" s="473">
        <v>106.2</v>
      </c>
      <c r="F1451" s="73"/>
      <c r="G1451" s="86" t="s">
        <v>404</v>
      </c>
      <c r="H1451" s="231"/>
      <c r="I1451" s="369"/>
      <c r="J1451" s="307"/>
    </row>
    <row r="1452" spans="1:10" ht="15" thickBot="1" x14ac:dyDescent="0.4">
      <c r="A1452" s="828"/>
      <c r="B1452" s="831"/>
      <c r="C1452" s="473"/>
      <c r="D1452" s="473"/>
      <c r="E1452" s="473"/>
      <c r="F1452" s="73"/>
      <c r="G1452" s="85" t="s">
        <v>523</v>
      </c>
      <c r="H1452" s="233"/>
      <c r="I1452" s="369"/>
      <c r="J1452" s="307"/>
    </row>
    <row r="1453" spans="1:10" ht="15" thickBot="1" x14ac:dyDescent="0.4">
      <c r="A1453" s="828"/>
      <c r="B1453" s="831"/>
      <c r="C1453" s="473">
        <v>29</v>
      </c>
      <c r="D1453" s="473">
        <v>29</v>
      </c>
      <c r="E1453" s="473">
        <v>29</v>
      </c>
      <c r="F1453" s="73"/>
      <c r="G1453" s="85" t="s">
        <v>141</v>
      </c>
      <c r="H1453" s="233"/>
      <c r="I1453" s="369"/>
      <c r="J1453" s="307"/>
    </row>
    <row r="1454" spans="1:10" ht="15" thickBot="1" x14ac:dyDescent="0.4">
      <c r="A1454" s="828"/>
      <c r="B1454" s="831"/>
      <c r="C1454" s="473">
        <v>22</v>
      </c>
      <c r="D1454" s="473"/>
      <c r="E1454" s="473"/>
      <c r="F1454" s="73"/>
      <c r="G1454" s="85" t="s">
        <v>142</v>
      </c>
      <c r="H1454" s="233"/>
      <c r="I1454" s="369"/>
      <c r="J1454" s="307"/>
    </row>
    <row r="1455" spans="1:10" ht="15" thickBot="1" x14ac:dyDescent="0.4">
      <c r="A1455" s="828"/>
      <c r="B1455" s="831"/>
      <c r="C1455" s="473"/>
      <c r="D1455" s="473"/>
      <c r="E1455" s="473"/>
      <c r="F1455" s="73"/>
      <c r="G1455" s="87" t="s">
        <v>140</v>
      </c>
      <c r="H1455" s="233"/>
      <c r="I1455" s="369"/>
      <c r="J1455" s="307"/>
    </row>
    <row r="1456" spans="1:10" ht="15" thickBot="1" x14ac:dyDescent="0.4">
      <c r="A1456" s="829"/>
      <c r="B1456" s="832"/>
      <c r="C1456" s="475">
        <f>SUM(C1448:C1455)</f>
        <v>1709.1000000000001</v>
      </c>
      <c r="D1456" s="475">
        <f t="shared" ref="D1456:E1456" si="284">SUM(D1448:D1455)</f>
        <v>1742.4</v>
      </c>
      <c r="E1456" s="475">
        <f t="shared" si="284"/>
        <v>1787.3000000000002</v>
      </c>
      <c r="F1456" s="232"/>
      <c r="G1456" s="229" t="s">
        <v>144</v>
      </c>
      <c r="H1456" s="233"/>
      <c r="I1456" s="369"/>
      <c r="J1456" s="307"/>
    </row>
    <row r="1457" spans="1:10" ht="15" customHeight="1" thickBot="1" x14ac:dyDescent="0.4">
      <c r="A1457" s="828" t="s">
        <v>150</v>
      </c>
      <c r="B1457" s="830" t="s">
        <v>562</v>
      </c>
      <c r="C1457" s="473">
        <v>239.1</v>
      </c>
      <c r="D1457" s="473">
        <v>251.5</v>
      </c>
      <c r="E1457" s="473">
        <v>261.10000000000002</v>
      </c>
      <c r="F1457" s="73"/>
      <c r="G1457" s="85" t="s">
        <v>139</v>
      </c>
      <c r="H1457" s="231">
        <v>304377560</v>
      </c>
      <c r="I1457" s="369" t="s">
        <v>560</v>
      </c>
      <c r="J1457" s="307"/>
    </row>
    <row r="1458" spans="1:10" ht="15" thickBot="1" x14ac:dyDescent="0.4">
      <c r="A1458" s="828"/>
      <c r="B1458" s="831"/>
      <c r="C1458" s="473"/>
      <c r="D1458" s="473"/>
      <c r="E1458" s="473"/>
      <c r="F1458" s="73"/>
      <c r="G1458" s="85" t="s">
        <v>143</v>
      </c>
      <c r="H1458" s="231"/>
      <c r="I1458" s="369"/>
      <c r="J1458" s="307"/>
    </row>
    <row r="1459" spans="1:10" ht="15" thickBot="1" x14ac:dyDescent="0.4">
      <c r="A1459" s="828"/>
      <c r="B1459" s="831"/>
      <c r="C1459" s="473"/>
      <c r="D1459" s="473"/>
      <c r="E1459" s="473"/>
      <c r="F1459" s="73"/>
      <c r="G1459" s="85" t="s">
        <v>524</v>
      </c>
      <c r="H1459" s="231"/>
      <c r="I1459" s="369"/>
      <c r="J1459" s="307"/>
    </row>
    <row r="1460" spans="1:10" ht="15" thickBot="1" x14ac:dyDescent="0.4">
      <c r="A1460" s="828"/>
      <c r="B1460" s="831"/>
      <c r="C1460" s="473"/>
      <c r="D1460" s="473"/>
      <c r="E1460" s="473"/>
      <c r="F1460" s="73"/>
      <c r="G1460" s="86" t="s">
        <v>404</v>
      </c>
      <c r="H1460" s="231"/>
      <c r="I1460" s="369"/>
      <c r="J1460" s="307"/>
    </row>
    <row r="1461" spans="1:10" ht="15" thickBot="1" x14ac:dyDescent="0.4">
      <c r="A1461" s="828"/>
      <c r="B1461" s="831"/>
      <c r="C1461" s="473"/>
      <c r="D1461" s="473"/>
      <c r="E1461" s="473"/>
      <c r="F1461" s="73"/>
      <c r="G1461" s="85" t="s">
        <v>523</v>
      </c>
      <c r="H1461" s="233"/>
      <c r="I1461" s="369"/>
      <c r="J1461" s="307"/>
    </row>
    <row r="1462" spans="1:10" ht="15" thickBot="1" x14ac:dyDescent="0.4">
      <c r="A1462" s="828"/>
      <c r="B1462" s="831"/>
      <c r="C1462" s="473">
        <v>2.4</v>
      </c>
      <c r="D1462" s="473">
        <v>2.4</v>
      </c>
      <c r="E1462" s="473">
        <v>2.4</v>
      </c>
      <c r="F1462" s="73"/>
      <c r="G1462" s="85" t="s">
        <v>141</v>
      </c>
      <c r="H1462" s="233"/>
      <c r="I1462" s="369"/>
      <c r="J1462" s="307"/>
    </row>
    <row r="1463" spans="1:10" ht="15" thickBot="1" x14ac:dyDescent="0.4">
      <c r="A1463" s="828"/>
      <c r="B1463" s="831"/>
      <c r="C1463" s="473"/>
      <c r="D1463" s="473"/>
      <c r="E1463" s="473"/>
      <c r="F1463" s="73"/>
      <c r="G1463" s="85" t="s">
        <v>142</v>
      </c>
      <c r="H1463" s="233"/>
      <c r="I1463" s="369"/>
      <c r="J1463" s="307"/>
    </row>
    <row r="1464" spans="1:10" ht="15" thickBot="1" x14ac:dyDescent="0.4">
      <c r="A1464" s="828"/>
      <c r="B1464" s="831"/>
      <c r="C1464" s="473">
        <v>81.099999999999994</v>
      </c>
      <c r="D1464" s="473">
        <v>81.099999999999994</v>
      </c>
      <c r="E1464" s="473">
        <v>81.099999999999994</v>
      </c>
      <c r="F1464" s="73"/>
      <c r="G1464" s="87" t="s">
        <v>140</v>
      </c>
      <c r="H1464" s="233"/>
      <c r="I1464" s="369"/>
      <c r="J1464" s="307"/>
    </row>
    <row r="1465" spans="1:10" ht="15" thickBot="1" x14ac:dyDescent="0.4">
      <c r="A1465" s="829"/>
      <c r="B1465" s="832"/>
      <c r="C1465" s="475">
        <f>SUM(C1457:C1464)</f>
        <v>322.60000000000002</v>
      </c>
      <c r="D1465" s="475">
        <f t="shared" ref="D1465:E1465" si="285">SUM(D1457:D1464)</f>
        <v>335</v>
      </c>
      <c r="E1465" s="475">
        <f t="shared" si="285"/>
        <v>344.6</v>
      </c>
      <c r="F1465" s="232"/>
      <c r="G1465" s="229" t="s">
        <v>144</v>
      </c>
      <c r="H1465" s="233"/>
      <c r="I1465" s="369"/>
      <c r="J1465" s="307"/>
    </row>
    <row r="1466" spans="1:10" ht="15" customHeight="1" thickBot="1" x14ac:dyDescent="0.4">
      <c r="A1466" s="828" t="s">
        <v>152</v>
      </c>
      <c r="B1466" s="830" t="s">
        <v>561</v>
      </c>
      <c r="C1466" s="473">
        <v>2706.5</v>
      </c>
      <c r="D1466" s="473">
        <v>2847.2</v>
      </c>
      <c r="E1466" s="473">
        <v>2955.4</v>
      </c>
      <c r="F1466" s="73"/>
      <c r="G1466" s="85" t="s">
        <v>139</v>
      </c>
      <c r="H1466" s="231">
        <v>300601541</v>
      </c>
      <c r="I1466" s="369" t="s">
        <v>560</v>
      </c>
      <c r="J1466" s="307"/>
    </row>
    <row r="1467" spans="1:10" ht="15" thickBot="1" x14ac:dyDescent="0.4">
      <c r="A1467" s="828"/>
      <c r="B1467" s="831"/>
      <c r="C1467" s="473">
        <v>1098.5999999999999</v>
      </c>
      <c r="D1467" s="473">
        <v>1099.0999999999999</v>
      </c>
      <c r="E1467" s="473">
        <v>1104.7</v>
      </c>
      <c r="F1467" s="73"/>
      <c r="G1467" s="85" t="s">
        <v>143</v>
      </c>
      <c r="H1467" s="231"/>
      <c r="I1467" s="369"/>
      <c r="J1467" s="307"/>
    </row>
    <row r="1468" spans="1:10" ht="15" thickBot="1" x14ac:dyDescent="0.4">
      <c r="A1468" s="828"/>
      <c r="B1468" s="831"/>
      <c r="C1468" s="473"/>
      <c r="D1468" s="473"/>
      <c r="E1468" s="473"/>
      <c r="F1468" s="73"/>
      <c r="G1468" s="85" t="s">
        <v>524</v>
      </c>
      <c r="H1468" s="231"/>
      <c r="I1468" s="369"/>
      <c r="J1468" s="307"/>
    </row>
    <row r="1469" spans="1:10" ht="15" thickBot="1" x14ac:dyDescent="0.4">
      <c r="A1469" s="828"/>
      <c r="B1469" s="831"/>
      <c r="C1469" s="473">
        <v>105</v>
      </c>
      <c r="D1469" s="473">
        <v>164</v>
      </c>
      <c r="E1469" s="473">
        <v>329</v>
      </c>
      <c r="F1469" s="73"/>
      <c r="G1469" s="86" t="s">
        <v>404</v>
      </c>
      <c r="H1469" s="231"/>
      <c r="I1469" s="369"/>
      <c r="J1469" s="307"/>
    </row>
    <row r="1470" spans="1:10" ht="15" thickBot="1" x14ac:dyDescent="0.4">
      <c r="A1470" s="828"/>
      <c r="B1470" s="831"/>
      <c r="C1470" s="473"/>
      <c r="D1470" s="473"/>
      <c r="E1470" s="473"/>
      <c r="F1470" s="73"/>
      <c r="G1470" s="85" t="s">
        <v>523</v>
      </c>
      <c r="H1470" s="233"/>
      <c r="I1470" s="369"/>
      <c r="J1470" s="307"/>
    </row>
    <row r="1471" spans="1:10" ht="15" thickBot="1" x14ac:dyDescent="0.4">
      <c r="A1471" s="828"/>
      <c r="B1471" s="831"/>
      <c r="C1471" s="473">
        <v>176.8</v>
      </c>
      <c r="D1471" s="473">
        <v>176.8</v>
      </c>
      <c r="E1471" s="473">
        <v>176.8</v>
      </c>
      <c r="F1471" s="73"/>
      <c r="G1471" s="85" t="s">
        <v>141</v>
      </c>
      <c r="H1471" s="233"/>
      <c r="I1471" s="369"/>
      <c r="J1471" s="307"/>
    </row>
    <row r="1472" spans="1:10" ht="15" thickBot="1" x14ac:dyDescent="0.4">
      <c r="A1472" s="828"/>
      <c r="B1472" s="831"/>
      <c r="C1472" s="473">
        <v>41.2</v>
      </c>
      <c r="D1472" s="473"/>
      <c r="E1472" s="473"/>
      <c r="F1472" s="73"/>
      <c r="G1472" s="85" t="s">
        <v>142</v>
      </c>
      <c r="H1472" s="233"/>
      <c r="I1472" s="369"/>
      <c r="J1472" s="307"/>
    </row>
    <row r="1473" spans="1:10" ht="15" thickBot="1" x14ac:dyDescent="0.4">
      <c r="A1473" s="828"/>
      <c r="B1473" s="831"/>
      <c r="C1473" s="473"/>
      <c r="D1473" s="473"/>
      <c r="E1473" s="473"/>
      <c r="F1473" s="73"/>
      <c r="G1473" s="87" t="s">
        <v>140</v>
      </c>
      <c r="H1473" s="233"/>
      <c r="I1473" s="369"/>
      <c r="J1473" s="307"/>
    </row>
    <row r="1474" spans="1:10" ht="15" thickBot="1" x14ac:dyDescent="0.4">
      <c r="A1474" s="829"/>
      <c r="B1474" s="832"/>
      <c r="C1474" s="475">
        <f>SUM(C1466:C1473)</f>
        <v>4128.1000000000004</v>
      </c>
      <c r="D1474" s="475">
        <f t="shared" ref="D1474:E1474" si="286">SUM(D1466:D1473)</f>
        <v>4287.0999999999995</v>
      </c>
      <c r="E1474" s="475">
        <f t="shared" si="286"/>
        <v>4565.9000000000005</v>
      </c>
      <c r="F1474" s="232"/>
      <c r="G1474" s="229" t="s">
        <v>144</v>
      </c>
      <c r="H1474" s="233"/>
      <c r="I1474" s="369"/>
      <c r="J1474" s="307"/>
    </row>
    <row r="1475" spans="1:10" ht="15" customHeight="1" thickBot="1" x14ac:dyDescent="0.4">
      <c r="A1475" s="828" t="s">
        <v>154</v>
      </c>
      <c r="B1475" s="830" t="s">
        <v>563</v>
      </c>
      <c r="C1475" s="473">
        <v>2654.6</v>
      </c>
      <c r="D1475" s="473">
        <v>2687.5</v>
      </c>
      <c r="E1475" s="473">
        <v>3260.8</v>
      </c>
      <c r="F1475" s="73"/>
      <c r="G1475" s="85" t="s">
        <v>139</v>
      </c>
      <c r="H1475" s="231">
        <v>288724610</v>
      </c>
      <c r="I1475" s="369" t="s">
        <v>560</v>
      </c>
      <c r="J1475" s="307"/>
    </row>
    <row r="1476" spans="1:10" ht="15" thickBot="1" x14ac:dyDescent="0.4">
      <c r="A1476" s="828"/>
      <c r="B1476" s="831"/>
      <c r="C1476" s="662"/>
      <c r="D1476" s="662"/>
      <c r="E1476" s="662"/>
      <c r="F1476" s="73"/>
      <c r="G1476" s="85" t="s">
        <v>143</v>
      </c>
      <c r="H1476" s="231"/>
      <c r="I1476" s="369"/>
      <c r="J1476" s="307"/>
    </row>
    <row r="1477" spans="1:10" ht="15" thickBot="1" x14ac:dyDescent="0.4">
      <c r="A1477" s="828"/>
      <c r="B1477" s="831"/>
      <c r="C1477" s="662"/>
      <c r="D1477" s="662"/>
      <c r="E1477" s="662"/>
      <c r="F1477" s="73"/>
      <c r="G1477" s="85" t="s">
        <v>524</v>
      </c>
      <c r="H1477" s="231"/>
      <c r="I1477" s="369"/>
      <c r="J1477" s="307"/>
    </row>
    <row r="1478" spans="1:10" ht="15" thickBot="1" x14ac:dyDescent="0.4">
      <c r="A1478" s="828"/>
      <c r="B1478" s="831"/>
      <c r="C1478" s="662"/>
      <c r="D1478" s="662"/>
      <c r="E1478" s="662"/>
      <c r="F1478" s="73"/>
      <c r="G1478" s="86" t="s">
        <v>404</v>
      </c>
      <c r="H1478" s="231"/>
      <c r="I1478" s="369"/>
      <c r="J1478" s="307"/>
    </row>
    <row r="1479" spans="1:10" ht="15" thickBot="1" x14ac:dyDescent="0.4">
      <c r="A1479" s="828"/>
      <c r="B1479" s="831"/>
      <c r="C1479" s="662"/>
      <c r="D1479" s="662"/>
      <c r="E1479" s="662"/>
      <c r="F1479" s="73"/>
      <c r="G1479" s="85" t="s">
        <v>523</v>
      </c>
      <c r="H1479" s="233"/>
      <c r="I1479" s="369"/>
      <c r="J1479" s="307"/>
    </row>
    <row r="1480" spans="1:10" ht="15" thickBot="1" x14ac:dyDescent="0.4">
      <c r="A1480" s="828"/>
      <c r="B1480" s="831"/>
      <c r="C1480" s="473">
        <v>422.6</v>
      </c>
      <c r="D1480" s="473">
        <v>422.6</v>
      </c>
      <c r="E1480" s="473">
        <v>422.6</v>
      </c>
      <c r="F1480" s="73"/>
      <c r="G1480" s="85" t="s">
        <v>141</v>
      </c>
      <c r="H1480" s="233"/>
      <c r="I1480" s="369"/>
      <c r="J1480" s="307"/>
    </row>
    <row r="1481" spans="1:10" ht="15" thickBot="1" x14ac:dyDescent="0.4">
      <c r="A1481" s="828"/>
      <c r="B1481" s="831"/>
      <c r="C1481" s="662"/>
      <c r="D1481" s="662"/>
      <c r="E1481" s="662"/>
      <c r="F1481" s="73"/>
      <c r="G1481" s="85" t="s">
        <v>142</v>
      </c>
      <c r="H1481" s="233"/>
      <c r="I1481" s="369"/>
      <c r="J1481" s="307"/>
    </row>
    <row r="1482" spans="1:10" ht="15" thickBot="1" x14ac:dyDescent="0.4">
      <c r="A1482" s="828"/>
      <c r="B1482" s="831"/>
      <c r="C1482" s="662"/>
      <c r="D1482" s="662"/>
      <c r="E1482" s="662"/>
      <c r="F1482" s="73"/>
      <c r="G1482" s="87" t="s">
        <v>140</v>
      </c>
      <c r="H1482" s="233"/>
      <c r="I1482" s="369"/>
      <c r="J1482" s="307"/>
    </row>
    <row r="1483" spans="1:10" ht="15" thickBot="1" x14ac:dyDescent="0.4">
      <c r="A1483" s="829"/>
      <c r="B1483" s="832"/>
      <c r="C1483" s="475">
        <f>SUM(C1475:C1482)</f>
        <v>3077.2</v>
      </c>
      <c r="D1483" s="475">
        <f t="shared" ref="D1483:E1483" si="287">SUM(D1475:D1482)</f>
        <v>3110.1</v>
      </c>
      <c r="E1483" s="475">
        <f t="shared" si="287"/>
        <v>3683.4</v>
      </c>
      <c r="F1483" s="232"/>
      <c r="G1483" s="229" t="s">
        <v>144</v>
      </c>
      <c r="H1483" s="233"/>
      <c r="I1483" s="369"/>
      <c r="J1483" s="307"/>
    </row>
    <row r="1484" spans="1:10" ht="15" customHeight="1" thickBot="1" x14ac:dyDescent="0.4">
      <c r="A1484" s="823" t="s">
        <v>432</v>
      </c>
      <c r="B1484" s="825" t="s">
        <v>564</v>
      </c>
      <c r="C1484" s="662"/>
      <c r="D1484" s="662"/>
      <c r="E1484" s="662"/>
      <c r="F1484" s="40"/>
      <c r="G1484" s="85" t="s">
        <v>139</v>
      </c>
      <c r="H1484" s="43">
        <v>288724610</v>
      </c>
      <c r="I1484" s="36" t="s">
        <v>560</v>
      </c>
    </row>
    <row r="1485" spans="1:10" ht="15" thickBot="1" x14ac:dyDescent="0.4">
      <c r="A1485" s="823"/>
      <c r="B1485" s="826"/>
      <c r="C1485" s="662"/>
      <c r="D1485" s="662"/>
      <c r="E1485" s="662"/>
      <c r="F1485" s="40"/>
      <c r="G1485" s="85" t="s">
        <v>143</v>
      </c>
      <c r="H1485" s="43"/>
      <c r="I1485" s="36"/>
    </row>
    <row r="1486" spans="1:10" ht="15" thickBot="1" x14ac:dyDescent="0.4">
      <c r="A1486" s="823"/>
      <c r="B1486" s="826"/>
      <c r="C1486" s="662"/>
      <c r="D1486" s="662"/>
      <c r="E1486" s="662"/>
      <c r="F1486" s="40"/>
      <c r="G1486" s="85" t="s">
        <v>524</v>
      </c>
      <c r="H1486" s="43"/>
      <c r="I1486" s="36"/>
    </row>
    <row r="1487" spans="1:10" ht="15" thickBot="1" x14ac:dyDescent="0.4">
      <c r="A1487" s="823"/>
      <c r="B1487" s="826"/>
      <c r="C1487" s="662"/>
      <c r="D1487" s="662"/>
      <c r="E1487" s="662"/>
      <c r="F1487" s="40"/>
      <c r="G1487" s="86" t="s">
        <v>404</v>
      </c>
      <c r="H1487" s="43"/>
      <c r="I1487" s="36"/>
    </row>
    <row r="1488" spans="1:10" ht="15" thickBot="1" x14ac:dyDescent="0.4">
      <c r="A1488" s="823"/>
      <c r="B1488" s="826"/>
      <c r="C1488" s="662"/>
      <c r="D1488" s="662"/>
      <c r="E1488" s="662"/>
      <c r="F1488" s="40"/>
      <c r="G1488" s="85" t="s">
        <v>523</v>
      </c>
      <c r="H1488" s="44"/>
      <c r="I1488" s="36"/>
    </row>
    <row r="1489" spans="1:10" ht="15" thickBot="1" x14ac:dyDescent="0.4">
      <c r="A1489" s="823"/>
      <c r="B1489" s="826"/>
      <c r="C1489" s="473">
        <v>31.2</v>
      </c>
      <c r="D1489" s="473">
        <v>31.2</v>
      </c>
      <c r="E1489" s="473">
        <v>31.2</v>
      </c>
      <c r="F1489" s="40"/>
      <c r="G1489" s="85" t="s">
        <v>141</v>
      </c>
      <c r="H1489" s="44"/>
      <c r="I1489" s="36"/>
    </row>
    <row r="1490" spans="1:10" ht="15" thickBot="1" x14ac:dyDescent="0.4">
      <c r="A1490" s="823"/>
      <c r="B1490" s="826"/>
      <c r="C1490" s="473"/>
      <c r="D1490" s="473"/>
      <c r="E1490" s="473"/>
      <c r="F1490" s="40"/>
      <c r="G1490" s="85" t="s">
        <v>142</v>
      </c>
      <c r="H1490" s="44"/>
      <c r="I1490" s="36"/>
    </row>
    <row r="1491" spans="1:10" ht="15" thickBot="1" x14ac:dyDescent="0.4">
      <c r="A1491" s="823"/>
      <c r="B1491" s="826"/>
      <c r="C1491" s="473"/>
      <c r="D1491" s="473"/>
      <c r="E1491" s="473"/>
      <c r="F1491" s="40"/>
      <c r="G1491" s="87" t="s">
        <v>140</v>
      </c>
      <c r="H1491" s="44"/>
      <c r="I1491" s="36"/>
    </row>
    <row r="1492" spans="1:10" ht="15" thickBot="1" x14ac:dyDescent="0.4">
      <c r="A1492" s="824"/>
      <c r="B1492" s="827"/>
      <c r="C1492" s="475">
        <f>SUM(C1484:C1491)</f>
        <v>31.2</v>
      </c>
      <c r="D1492" s="475">
        <f t="shared" ref="D1492:E1492" si="288">SUM(D1484:D1491)</f>
        <v>31.2</v>
      </c>
      <c r="E1492" s="475">
        <f t="shared" si="288"/>
        <v>31.2</v>
      </c>
      <c r="F1492" s="39"/>
      <c r="G1492" s="23" t="s">
        <v>144</v>
      </c>
      <c r="H1492" s="44"/>
      <c r="I1492" s="36"/>
    </row>
    <row r="1493" spans="1:10" ht="15" customHeight="1" thickBot="1" x14ac:dyDescent="0.4">
      <c r="A1493" s="828" t="s">
        <v>483</v>
      </c>
      <c r="B1493" s="830" t="s">
        <v>565</v>
      </c>
      <c r="C1493" s="473">
        <v>315</v>
      </c>
      <c r="D1493" s="473">
        <v>328</v>
      </c>
      <c r="E1493" s="473">
        <v>341</v>
      </c>
      <c r="F1493" s="73"/>
      <c r="G1493" s="85" t="s">
        <v>139</v>
      </c>
      <c r="H1493" s="231">
        <v>288724610</v>
      </c>
      <c r="I1493" s="369" t="s">
        <v>566</v>
      </c>
      <c r="J1493" s="307"/>
    </row>
    <row r="1494" spans="1:10" ht="15" thickBot="1" x14ac:dyDescent="0.4">
      <c r="A1494" s="828"/>
      <c r="B1494" s="831"/>
      <c r="C1494" s="662"/>
      <c r="D1494" s="662"/>
      <c r="E1494" s="662"/>
      <c r="F1494" s="73"/>
      <c r="G1494" s="85" t="s">
        <v>143</v>
      </c>
      <c r="H1494" s="231"/>
      <c r="I1494" s="369"/>
      <c r="J1494" s="307"/>
    </row>
    <row r="1495" spans="1:10" ht="15" thickBot="1" x14ac:dyDescent="0.4">
      <c r="A1495" s="828"/>
      <c r="B1495" s="831"/>
      <c r="C1495" s="662"/>
      <c r="D1495" s="662"/>
      <c r="E1495" s="662"/>
      <c r="F1495" s="73"/>
      <c r="G1495" s="85" t="s">
        <v>524</v>
      </c>
      <c r="H1495" s="231"/>
      <c r="I1495" s="369"/>
      <c r="J1495" s="307"/>
    </row>
    <row r="1496" spans="1:10" ht="15" thickBot="1" x14ac:dyDescent="0.4">
      <c r="A1496" s="828"/>
      <c r="B1496" s="831"/>
      <c r="C1496" s="662"/>
      <c r="D1496" s="662"/>
      <c r="E1496" s="662"/>
      <c r="F1496" s="73"/>
      <c r="G1496" s="86" t="s">
        <v>404</v>
      </c>
      <c r="H1496" s="231"/>
      <c r="I1496" s="369"/>
      <c r="J1496" s="307"/>
    </row>
    <row r="1497" spans="1:10" ht="15" thickBot="1" x14ac:dyDescent="0.4">
      <c r="A1497" s="828"/>
      <c r="B1497" s="831"/>
      <c r="C1497" s="662"/>
      <c r="D1497" s="662"/>
      <c r="E1497" s="662"/>
      <c r="F1497" s="73"/>
      <c r="G1497" s="85" t="s">
        <v>523</v>
      </c>
      <c r="H1497" s="233"/>
      <c r="I1497" s="369"/>
      <c r="J1497" s="307"/>
    </row>
    <row r="1498" spans="1:10" ht="15" thickBot="1" x14ac:dyDescent="0.4">
      <c r="A1498" s="828"/>
      <c r="B1498" s="831"/>
      <c r="C1498" s="473">
        <v>229.3</v>
      </c>
      <c r="D1498" s="473">
        <v>229.3</v>
      </c>
      <c r="E1498" s="473">
        <v>229.3</v>
      </c>
      <c r="F1498" s="73"/>
      <c r="G1498" s="85" t="s">
        <v>141</v>
      </c>
      <c r="H1498" s="233"/>
      <c r="I1498" s="369"/>
      <c r="J1498" s="307"/>
    </row>
    <row r="1499" spans="1:10" ht="15" thickBot="1" x14ac:dyDescent="0.4">
      <c r="A1499" s="828"/>
      <c r="B1499" s="831"/>
      <c r="C1499" s="662"/>
      <c r="D1499" s="473"/>
      <c r="E1499" s="473"/>
      <c r="F1499" s="73"/>
      <c r="G1499" s="85" t="s">
        <v>142</v>
      </c>
      <c r="H1499" s="233"/>
      <c r="I1499" s="369"/>
      <c r="J1499" s="307"/>
    </row>
    <row r="1500" spans="1:10" ht="15" thickBot="1" x14ac:dyDescent="0.4">
      <c r="A1500" s="828"/>
      <c r="B1500" s="831"/>
      <c r="C1500" s="662"/>
      <c r="D1500" s="473"/>
      <c r="E1500" s="473"/>
      <c r="F1500" s="73"/>
      <c r="G1500" s="87" t="s">
        <v>140</v>
      </c>
      <c r="H1500" s="233"/>
      <c r="I1500" s="369"/>
      <c r="J1500" s="307"/>
    </row>
    <row r="1501" spans="1:10" ht="15" thickBot="1" x14ac:dyDescent="0.4">
      <c r="A1501" s="829"/>
      <c r="B1501" s="832"/>
      <c r="C1501" s="475">
        <f>SUM(C1493:C1500)</f>
        <v>544.29999999999995</v>
      </c>
      <c r="D1501" s="475">
        <f t="shared" ref="D1501:E1501" si="289">SUM(D1493:D1500)</f>
        <v>557.29999999999995</v>
      </c>
      <c r="E1501" s="475">
        <f t="shared" si="289"/>
        <v>570.29999999999995</v>
      </c>
      <c r="F1501" s="232"/>
      <c r="G1501" s="229" t="s">
        <v>144</v>
      </c>
      <c r="H1501" s="233"/>
      <c r="I1501" s="369"/>
      <c r="J1501" s="307"/>
    </row>
    <row r="1502" spans="1:10" ht="15" customHeight="1" thickBot="1" x14ac:dyDescent="0.4">
      <c r="A1502" s="828" t="s">
        <v>556</v>
      </c>
      <c r="B1502" s="830" t="s">
        <v>237</v>
      </c>
      <c r="C1502" s="473">
        <v>1350.8</v>
      </c>
      <c r="D1502" s="473">
        <v>1452</v>
      </c>
      <c r="E1502" s="473">
        <v>1663.7</v>
      </c>
      <c r="F1502" s="73"/>
      <c r="G1502" s="85" t="s">
        <v>139</v>
      </c>
      <c r="H1502" s="231">
        <v>288724610</v>
      </c>
      <c r="I1502" s="369" t="s">
        <v>558</v>
      </c>
      <c r="J1502" s="307"/>
    </row>
    <row r="1503" spans="1:10" ht="15" thickBot="1" x14ac:dyDescent="0.4">
      <c r="A1503" s="828"/>
      <c r="B1503" s="831"/>
      <c r="C1503" s="473">
        <v>3451.1</v>
      </c>
      <c r="D1503" s="473">
        <v>3452.6</v>
      </c>
      <c r="E1503" s="473">
        <v>3470.4</v>
      </c>
      <c r="F1503" s="73"/>
      <c r="G1503" s="85" t="s">
        <v>143</v>
      </c>
      <c r="H1503" s="231"/>
      <c r="I1503" s="369"/>
      <c r="J1503" s="307"/>
    </row>
    <row r="1504" spans="1:10" ht="15" thickBot="1" x14ac:dyDescent="0.4">
      <c r="A1504" s="828"/>
      <c r="B1504" s="831"/>
      <c r="C1504" s="473"/>
      <c r="D1504" s="662"/>
      <c r="E1504" s="662"/>
      <c r="F1504" s="73"/>
      <c r="G1504" s="85" t="s">
        <v>524</v>
      </c>
      <c r="H1504" s="231"/>
      <c r="I1504" s="369"/>
      <c r="J1504" s="307"/>
    </row>
    <row r="1505" spans="1:10" ht="15" thickBot="1" x14ac:dyDescent="0.4">
      <c r="A1505" s="828"/>
      <c r="B1505" s="831"/>
      <c r="C1505" s="473"/>
      <c r="D1505" s="662"/>
      <c r="E1505" s="662"/>
      <c r="F1505" s="73"/>
      <c r="G1505" s="86" t="s">
        <v>404</v>
      </c>
      <c r="H1505" s="231"/>
      <c r="I1505" s="369"/>
      <c r="J1505" s="307"/>
    </row>
    <row r="1506" spans="1:10" ht="15" thickBot="1" x14ac:dyDescent="0.4">
      <c r="A1506" s="828"/>
      <c r="B1506" s="831"/>
      <c r="C1506" s="473"/>
      <c r="D1506" s="662"/>
      <c r="E1506" s="662"/>
      <c r="F1506" s="73"/>
      <c r="G1506" s="85" t="s">
        <v>523</v>
      </c>
      <c r="H1506" s="233"/>
      <c r="I1506" s="369"/>
      <c r="J1506" s="307"/>
    </row>
    <row r="1507" spans="1:10" ht="15" thickBot="1" x14ac:dyDescent="0.4">
      <c r="A1507" s="828"/>
      <c r="B1507" s="831"/>
      <c r="C1507" s="473">
        <v>125.2</v>
      </c>
      <c r="D1507" s="473">
        <v>125.2</v>
      </c>
      <c r="E1507" s="473">
        <v>125.2</v>
      </c>
      <c r="F1507" s="73"/>
      <c r="G1507" s="85" t="s">
        <v>141</v>
      </c>
      <c r="H1507" s="233"/>
      <c r="I1507" s="369"/>
      <c r="J1507" s="307"/>
    </row>
    <row r="1508" spans="1:10" ht="15" thickBot="1" x14ac:dyDescent="0.4">
      <c r="A1508" s="828"/>
      <c r="B1508" s="831"/>
      <c r="C1508" s="473"/>
      <c r="D1508" s="473"/>
      <c r="E1508" s="473"/>
      <c r="F1508" s="73"/>
      <c r="G1508" s="85" t="s">
        <v>142</v>
      </c>
      <c r="H1508" s="233"/>
      <c r="I1508" s="369"/>
      <c r="J1508" s="307"/>
    </row>
    <row r="1509" spans="1:10" ht="15" thickBot="1" x14ac:dyDescent="0.4">
      <c r="A1509" s="828"/>
      <c r="B1509" s="831"/>
      <c r="C1509" s="473"/>
      <c r="D1509" s="473"/>
      <c r="E1509" s="473"/>
      <c r="F1509" s="73"/>
      <c r="G1509" s="87" t="s">
        <v>140</v>
      </c>
      <c r="H1509" s="233"/>
      <c r="I1509" s="369"/>
      <c r="J1509" s="307"/>
    </row>
    <row r="1510" spans="1:10" ht="15" thickBot="1" x14ac:dyDescent="0.4">
      <c r="A1510" s="829"/>
      <c r="B1510" s="832"/>
      <c r="C1510" s="475">
        <f>SUM(C1502:C1509)</f>
        <v>4927.0999999999995</v>
      </c>
      <c r="D1510" s="475">
        <f>SUM(D1502:D1509)</f>
        <v>5029.8</v>
      </c>
      <c r="E1510" s="475">
        <f>SUM(E1502:E1509)</f>
        <v>5259.3</v>
      </c>
      <c r="F1510" s="232"/>
      <c r="G1510" s="229" t="s">
        <v>144</v>
      </c>
      <c r="H1510" s="233"/>
      <c r="I1510" s="369"/>
      <c r="J1510" s="307"/>
    </row>
    <row r="1511" spans="1:10" ht="15" thickBot="1" x14ac:dyDescent="0.4">
      <c r="A1511" s="234"/>
      <c r="B1511" s="241" t="s">
        <v>207</v>
      </c>
      <c r="C1511" s="663"/>
      <c r="D1511" s="663"/>
      <c r="E1511" s="663"/>
      <c r="F1511" s="242"/>
      <c r="G1511" s="229"/>
      <c r="H1511" s="231"/>
      <c r="I1511" s="231"/>
      <c r="J1511" s="307"/>
    </row>
    <row r="1512" spans="1:10" ht="26.5" thickBot="1" x14ac:dyDescent="0.4">
      <c r="A1512" s="47" t="s">
        <v>136</v>
      </c>
      <c r="B1512" s="48" t="s">
        <v>555</v>
      </c>
      <c r="C1512" s="380"/>
      <c r="D1512" s="380"/>
      <c r="E1512" s="380"/>
      <c r="F1512" s="50" t="s">
        <v>229</v>
      </c>
      <c r="G1512" s="48"/>
      <c r="H1512" s="49"/>
      <c r="I1512" s="49"/>
    </row>
    <row r="1513" spans="1:10" ht="26.5" thickBot="1" x14ac:dyDescent="0.4">
      <c r="A1513" s="51" t="s">
        <v>156</v>
      </c>
      <c r="B1513" s="52" t="s">
        <v>241</v>
      </c>
      <c r="C1513" s="381"/>
      <c r="D1513" s="381"/>
      <c r="E1513" s="381"/>
      <c r="F1513" s="54" t="s">
        <v>240</v>
      </c>
      <c r="G1513" s="52"/>
      <c r="H1513" s="53"/>
      <c r="I1513" s="53"/>
    </row>
    <row r="1514" spans="1:10" ht="15" customHeight="1" thickBot="1" x14ac:dyDescent="0.4">
      <c r="A1514" s="828" t="s">
        <v>159</v>
      </c>
      <c r="B1514" s="830" t="s">
        <v>567</v>
      </c>
      <c r="C1514" s="239">
        <v>200</v>
      </c>
      <c r="D1514" s="239">
        <v>200</v>
      </c>
      <c r="E1514" s="239">
        <v>200</v>
      </c>
      <c r="F1514" s="73"/>
      <c r="G1514" s="85" t="s">
        <v>139</v>
      </c>
      <c r="H1514" s="231">
        <v>288724610</v>
      </c>
      <c r="I1514" s="369" t="s">
        <v>560</v>
      </c>
      <c r="J1514" s="434"/>
    </row>
    <row r="1515" spans="1:10" ht="15" thickBot="1" x14ac:dyDescent="0.4">
      <c r="A1515" s="828"/>
      <c r="B1515" s="831"/>
      <c r="C1515" s="239">
        <v>157.69999999999999</v>
      </c>
      <c r="D1515" s="239">
        <v>157.80000000000001</v>
      </c>
      <c r="E1515" s="239">
        <v>158.69999999999999</v>
      </c>
      <c r="F1515" s="73"/>
      <c r="G1515" s="85" t="s">
        <v>143</v>
      </c>
      <c r="H1515" s="231"/>
      <c r="I1515" s="369"/>
      <c r="J1515" s="434"/>
    </row>
    <row r="1516" spans="1:10" ht="15" thickBot="1" x14ac:dyDescent="0.4">
      <c r="A1516" s="828"/>
      <c r="B1516" s="831"/>
      <c r="C1516" s="239"/>
      <c r="D1516" s="239"/>
      <c r="E1516" s="239"/>
      <c r="F1516" s="73"/>
      <c r="G1516" s="85" t="s">
        <v>524</v>
      </c>
      <c r="H1516" s="231"/>
      <c r="I1516" s="369"/>
      <c r="J1516" s="307"/>
    </row>
    <row r="1517" spans="1:10" ht="15" thickBot="1" x14ac:dyDescent="0.4">
      <c r="A1517" s="828"/>
      <c r="B1517" s="831"/>
      <c r="C1517" s="239"/>
      <c r="D1517" s="239"/>
      <c r="E1517" s="239"/>
      <c r="F1517" s="73"/>
      <c r="G1517" s="86" t="s">
        <v>404</v>
      </c>
      <c r="H1517" s="231"/>
      <c r="I1517" s="369"/>
      <c r="J1517" s="434"/>
    </row>
    <row r="1518" spans="1:10" ht="15" thickBot="1" x14ac:dyDescent="0.4">
      <c r="A1518" s="828"/>
      <c r="B1518" s="831"/>
      <c r="C1518" s="239"/>
      <c r="D1518" s="239"/>
      <c r="E1518" s="239"/>
      <c r="F1518" s="73"/>
      <c r="G1518" s="85" t="s">
        <v>523</v>
      </c>
      <c r="H1518" s="233"/>
      <c r="I1518" s="369"/>
      <c r="J1518" s="434"/>
    </row>
    <row r="1519" spans="1:10" ht="15" thickBot="1" x14ac:dyDescent="0.4">
      <c r="A1519" s="828"/>
      <c r="B1519" s="831"/>
      <c r="C1519" s="239"/>
      <c r="D1519" s="239"/>
      <c r="E1519" s="239"/>
      <c r="F1519" s="73"/>
      <c r="G1519" s="85" t="s">
        <v>141</v>
      </c>
      <c r="H1519" s="233"/>
      <c r="I1519" s="369"/>
      <c r="J1519" s="434"/>
    </row>
    <row r="1520" spans="1:10" ht="15" thickBot="1" x14ac:dyDescent="0.4">
      <c r="A1520" s="828"/>
      <c r="B1520" s="831"/>
      <c r="C1520" s="239"/>
      <c r="D1520" s="239"/>
      <c r="E1520" s="239"/>
      <c r="F1520" s="73"/>
      <c r="G1520" s="85" t="s">
        <v>142</v>
      </c>
      <c r="H1520" s="233"/>
      <c r="I1520" s="369"/>
      <c r="J1520" s="434"/>
    </row>
    <row r="1521" spans="1:10" ht="15" thickBot="1" x14ac:dyDescent="0.4">
      <c r="A1521" s="828"/>
      <c r="B1521" s="831"/>
      <c r="C1521" s="239"/>
      <c r="D1521" s="239"/>
      <c r="E1521" s="239"/>
      <c r="F1521" s="73"/>
      <c r="G1521" s="87" t="s">
        <v>140</v>
      </c>
      <c r="H1521" s="233"/>
      <c r="I1521" s="369"/>
      <c r="J1521" s="434"/>
    </row>
    <row r="1522" spans="1:10" ht="15" thickBot="1" x14ac:dyDescent="0.4">
      <c r="A1522" s="829"/>
      <c r="B1522" s="832"/>
      <c r="C1522" s="228">
        <f>SUM(C1514:C1521)</f>
        <v>357.7</v>
      </c>
      <c r="D1522" s="228">
        <f t="shared" ref="D1522:E1522" si="290">SUM(D1514:D1521)</f>
        <v>357.8</v>
      </c>
      <c r="E1522" s="228">
        <f t="shared" si="290"/>
        <v>358.7</v>
      </c>
      <c r="F1522" s="232"/>
      <c r="G1522" s="229" t="s">
        <v>144</v>
      </c>
      <c r="H1522" s="233"/>
      <c r="I1522" s="369"/>
      <c r="J1522" s="434"/>
    </row>
    <row r="1523" spans="1:10" ht="15" thickBot="1" x14ac:dyDescent="0.4">
      <c r="A1523" s="234"/>
      <c r="B1523" s="241" t="s">
        <v>225</v>
      </c>
      <c r="C1523" s="664"/>
      <c r="D1523" s="664"/>
      <c r="E1523" s="664"/>
      <c r="F1523" s="242"/>
      <c r="G1523" s="229"/>
      <c r="H1523" s="231"/>
      <c r="I1523" s="231"/>
      <c r="J1523" s="460"/>
    </row>
    <row r="1524" spans="1:10" ht="15" thickBot="1" x14ac:dyDescent="0.4">
      <c r="A1524" s="245"/>
      <c r="B1524" s="246" t="s">
        <v>1526</v>
      </c>
      <c r="C1524" s="247">
        <f>C1525-C1422</f>
        <v>29078.299999999981</v>
      </c>
      <c r="D1524" s="247">
        <f t="shared" ref="D1524:E1524" si="291">D1525-D1422</f>
        <v>30417.30000000001</v>
      </c>
      <c r="E1524" s="247">
        <f t="shared" si="291"/>
        <v>33425.4</v>
      </c>
      <c r="F1524" s="248"/>
      <c r="G1524" s="246"/>
      <c r="H1524" s="249"/>
      <c r="I1524" s="250"/>
      <c r="J1524" s="307"/>
    </row>
    <row r="1525" spans="1:10" ht="15" thickBot="1" x14ac:dyDescent="0.4">
      <c r="A1525" s="251"/>
      <c r="B1525" s="252" t="s">
        <v>569</v>
      </c>
      <c r="C1525" s="253">
        <f>C1429+C1438+C1447+C1456+C1465+C1474+C1483+C1492+C1501+C1510+C1522</f>
        <v>63081.89999999998</v>
      </c>
      <c r="D1525" s="253">
        <f t="shared" ref="D1525:E1525" si="292">D1429+D1438+D1447+D1456+D1465+D1474+D1483+D1492+D1501+D1510+D1522</f>
        <v>65188.380000000012</v>
      </c>
      <c r="E1525" s="253">
        <f t="shared" si="292"/>
        <v>69002.8</v>
      </c>
      <c r="F1525" s="254"/>
      <c r="G1525" s="255"/>
      <c r="H1525" s="256"/>
      <c r="I1525" s="257"/>
      <c r="J1525" s="307"/>
    </row>
    <row r="1528" spans="1:10" ht="33.75" customHeight="1" thickBot="1" x14ac:dyDescent="0.4">
      <c r="A1528" s="833" t="s">
        <v>1644</v>
      </c>
      <c r="B1528" s="834"/>
      <c r="C1528" s="834"/>
      <c r="D1528" s="834"/>
      <c r="E1528" s="834"/>
      <c r="F1528" s="834"/>
      <c r="G1528" s="834"/>
      <c r="H1528" s="834"/>
      <c r="I1528" s="834"/>
    </row>
    <row r="1529" spans="1:10" ht="58" thickBot="1" x14ac:dyDescent="0.4">
      <c r="A1529" s="69" t="s">
        <v>16</v>
      </c>
      <c r="B1529" s="70" t="s">
        <v>1492</v>
      </c>
      <c r="C1529" s="70" t="s">
        <v>131</v>
      </c>
      <c r="D1529" s="70" t="s">
        <v>132</v>
      </c>
      <c r="E1529" s="70" t="s">
        <v>1450</v>
      </c>
      <c r="F1529" s="70" t="s">
        <v>17</v>
      </c>
      <c r="G1529" s="70" t="s">
        <v>138</v>
      </c>
      <c r="H1529" s="70" t="s">
        <v>133</v>
      </c>
      <c r="I1529" s="70" t="s">
        <v>155</v>
      </c>
    </row>
    <row r="1530" spans="1:10" ht="15" thickBot="1" x14ac:dyDescent="0.4">
      <c r="A1530" s="71">
        <v>1</v>
      </c>
      <c r="B1530" s="72">
        <v>2</v>
      </c>
      <c r="C1530" s="72">
        <v>3</v>
      </c>
      <c r="D1530" s="72">
        <v>4</v>
      </c>
      <c r="E1530" s="72">
        <v>5</v>
      </c>
      <c r="F1530" s="72">
        <v>6</v>
      </c>
      <c r="G1530" s="72">
        <v>7</v>
      </c>
      <c r="H1530" s="72">
        <v>8</v>
      </c>
      <c r="I1530" s="72">
        <v>9</v>
      </c>
    </row>
    <row r="1531" spans="1:10" ht="26.5" thickBot="1" x14ac:dyDescent="0.4">
      <c r="A1531" s="47" t="s">
        <v>136</v>
      </c>
      <c r="B1531" s="48" t="s">
        <v>583</v>
      </c>
      <c r="C1531" s="49"/>
      <c r="D1531" s="49"/>
      <c r="E1531" s="49"/>
      <c r="F1531" s="50" t="s">
        <v>1405</v>
      </c>
      <c r="G1531" s="48"/>
      <c r="H1531" s="49"/>
      <c r="I1531" s="49"/>
    </row>
    <row r="1532" spans="1:10" ht="15" thickBot="1" x14ac:dyDescent="0.4">
      <c r="A1532" s="51" t="s">
        <v>135</v>
      </c>
      <c r="B1532" s="52" t="s">
        <v>584</v>
      </c>
      <c r="C1532" s="53"/>
      <c r="D1532" s="53"/>
      <c r="E1532" s="53"/>
      <c r="F1532" s="54" t="s">
        <v>210</v>
      </c>
      <c r="G1532" s="52"/>
      <c r="H1532" s="53"/>
      <c r="I1532" s="53"/>
    </row>
    <row r="1533" spans="1:10" ht="15" thickBot="1" x14ac:dyDescent="0.4">
      <c r="A1533" s="823" t="s">
        <v>201</v>
      </c>
      <c r="B1533" s="825" t="s">
        <v>585</v>
      </c>
      <c r="C1533" s="177">
        <v>27.3</v>
      </c>
      <c r="D1533" s="177">
        <v>28.7</v>
      </c>
      <c r="E1533" s="177">
        <v>29.8</v>
      </c>
      <c r="F1533" s="40" t="s">
        <v>591</v>
      </c>
      <c r="G1533" s="38" t="s">
        <v>139</v>
      </c>
      <c r="H1533" s="43">
        <v>301738112</v>
      </c>
      <c r="I1533" s="36" t="s">
        <v>560</v>
      </c>
    </row>
    <row r="1534" spans="1:10" ht="15" thickBot="1" x14ac:dyDescent="0.4">
      <c r="A1534" s="823"/>
      <c r="B1534" s="826"/>
      <c r="C1534" s="177"/>
      <c r="D1534" s="177"/>
      <c r="E1534" s="177"/>
      <c r="F1534" s="40" t="s">
        <v>592</v>
      </c>
      <c r="G1534" s="38" t="s">
        <v>582</v>
      </c>
      <c r="H1534" s="43"/>
      <c r="I1534" s="36"/>
    </row>
    <row r="1535" spans="1:10" ht="15" thickBot="1" x14ac:dyDescent="0.4">
      <c r="A1535" s="823"/>
      <c r="B1535" s="826"/>
      <c r="C1535" s="177">
        <v>3</v>
      </c>
      <c r="D1535" s="177">
        <v>3</v>
      </c>
      <c r="E1535" s="177">
        <v>3</v>
      </c>
      <c r="F1535" s="40" t="s">
        <v>593</v>
      </c>
      <c r="G1535" s="38" t="s">
        <v>404</v>
      </c>
      <c r="H1535" s="43"/>
      <c r="I1535" s="36"/>
    </row>
    <row r="1536" spans="1:10" ht="15" thickBot="1" x14ac:dyDescent="0.4">
      <c r="A1536" s="823"/>
      <c r="B1536" s="826"/>
      <c r="C1536" s="177"/>
      <c r="D1536" s="177"/>
      <c r="E1536" s="177"/>
      <c r="F1536" s="40"/>
      <c r="G1536" s="38" t="s">
        <v>141</v>
      </c>
      <c r="H1536" s="43"/>
      <c r="I1536" s="36"/>
    </row>
    <row r="1537" spans="1:9" ht="15" thickBot="1" x14ac:dyDescent="0.4">
      <c r="A1537" s="823"/>
      <c r="B1537" s="826"/>
      <c r="C1537" s="177"/>
      <c r="D1537" s="177"/>
      <c r="E1537" s="177"/>
      <c r="F1537" s="40"/>
      <c r="G1537" s="38" t="s">
        <v>140</v>
      </c>
      <c r="H1537" s="43"/>
      <c r="I1537" s="36"/>
    </row>
    <row r="1538" spans="1:9" ht="15" thickBot="1" x14ac:dyDescent="0.4">
      <c r="A1538" s="823"/>
      <c r="B1538" s="826"/>
      <c r="C1538" s="177">
        <v>1090.0999999999999</v>
      </c>
      <c r="D1538" s="177">
        <v>1109.3</v>
      </c>
      <c r="E1538" s="177">
        <v>1129.0999999999999</v>
      </c>
      <c r="F1538" s="40"/>
      <c r="G1538" s="38" t="s">
        <v>143</v>
      </c>
      <c r="H1538" s="43"/>
      <c r="I1538" s="36"/>
    </row>
    <row r="1539" spans="1:9" ht="15" thickBot="1" x14ac:dyDescent="0.4">
      <c r="A1539" s="823"/>
      <c r="B1539" s="826"/>
      <c r="C1539" s="177"/>
      <c r="D1539" s="177"/>
      <c r="E1539" s="177"/>
      <c r="F1539" s="40"/>
      <c r="G1539" s="38" t="s">
        <v>355</v>
      </c>
      <c r="H1539" s="43"/>
      <c r="I1539" s="36"/>
    </row>
    <row r="1540" spans="1:9" ht="15" thickBot="1" x14ac:dyDescent="0.4">
      <c r="A1540" s="823"/>
      <c r="B1540" s="826"/>
      <c r="C1540" s="177">
        <v>8.6</v>
      </c>
      <c r="D1540" s="177"/>
      <c r="E1540" s="177"/>
      <c r="F1540" s="40"/>
      <c r="G1540" s="38" t="s">
        <v>142</v>
      </c>
      <c r="H1540" s="44"/>
      <c r="I1540" s="36"/>
    </row>
    <row r="1541" spans="1:9" ht="15" thickBot="1" x14ac:dyDescent="0.4">
      <c r="A1541" s="824"/>
      <c r="B1541" s="827"/>
      <c r="C1541" s="178">
        <f>SUM(C1533:C1540)</f>
        <v>1128.9999999999998</v>
      </c>
      <c r="D1541" s="178">
        <f t="shared" ref="D1541:E1541" si="293">SUM(D1533:D1540)</f>
        <v>1141</v>
      </c>
      <c r="E1541" s="178">
        <f t="shared" si="293"/>
        <v>1161.8999999999999</v>
      </c>
      <c r="F1541" s="39"/>
      <c r="G1541" s="23" t="s">
        <v>144</v>
      </c>
      <c r="H1541" s="44"/>
      <c r="I1541" s="36"/>
    </row>
    <row r="1542" spans="1:9" ht="15" thickBot="1" x14ac:dyDescent="0.4">
      <c r="A1542" s="823" t="s">
        <v>145</v>
      </c>
      <c r="B1542" s="825" t="s">
        <v>586</v>
      </c>
      <c r="C1542" s="38"/>
      <c r="D1542" s="38"/>
      <c r="E1542" s="38"/>
      <c r="F1542" s="40"/>
      <c r="G1542" s="38" t="s">
        <v>139</v>
      </c>
      <c r="H1542" s="43">
        <v>301738112</v>
      </c>
      <c r="I1542" s="36" t="s">
        <v>560</v>
      </c>
    </row>
    <row r="1543" spans="1:9" ht="15" thickBot="1" x14ac:dyDescent="0.4">
      <c r="A1543" s="823"/>
      <c r="B1543" s="826"/>
      <c r="C1543" s="177">
        <v>78</v>
      </c>
      <c r="D1543" s="177">
        <v>78</v>
      </c>
      <c r="E1543" s="177">
        <v>78</v>
      </c>
      <c r="F1543" s="40"/>
      <c r="G1543" s="38" t="s">
        <v>582</v>
      </c>
      <c r="H1543" s="43"/>
      <c r="I1543" s="36"/>
    </row>
    <row r="1544" spans="1:9" ht="15" thickBot="1" x14ac:dyDescent="0.4">
      <c r="A1544" s="823"/>
      <c r="B1544" s="826"/>
      <c r="C1544" s="177"/>
      <c r="D1544" s="177"/>
      <c r="E1544" s="177"/>
      <c r="F1544" s="40"/>
      <c r="G1544" s="38" t="s">
        <v>404</v>
      </c>
      <c r="H1544" s="43"/>
      <c r="I1544" s="36"/>
    </row>
    <row r="1545" spans="1:9" ht="15" thickBot="1" x14ac:dyDescent="0.4">
      <c r="A1545" s="823"/>
      <c r="B1545" s="826"/>
      <c r="C1545" s="177"/>
      <c r="D1545" s="177"/>
      <c r="E1545" s="177"/>
      <c r="F1545" s="40"/>
      <c r="G1545" s="38" t="s">
        <v>141</v>
      </c>
      <c r="H1545" s="43"/>
      <c r="I1545" s="36"/>
    </row>
    <row r="1546" spans="1:9" ht="15" thickBot="1" x14ac:dyDescent="0.4">
      <c r="A1546" s="823"/>
      <c r="B1546" s="826"/>
      <c r="C1546" s="177"/>
      <c r="D1546" s="177"/>
      <c r="E1546" s="177"/>
      <c r="F1546" s="40"/>
      <c r="G1546" s="38" t="s">
        <v>140</v>
      </c>
      <c r="H1546" s="43"/>
      <c r="I1546" s="36"/>
    </row>
    <row r="1547" spans="1:9" ht="15" thickBot="1" x14ac:dyDescent="0.4">
      <c r="A1547" s="823"/>
      <c r="B1547" s="826"/>
      <c r="C1547" s="177"/>
      <c r="D1547" s="177"/>
      <c r="E1547" s="177"/>
      <c r="F1547" s="40"/>
      <c r="G1547" s="38" t="s">
        <v>143</v>
      </c>
      <c r="H1547" s="43"/>
      <c r="I1547" s="36"/>
    </row>
    <row r="1548" spans="1:9" ht="15" thickBot="1" x14ac:dyDescent="0.4">
      <c r="A1548" s="823"/>
      <c r="B1548" s="826"/>
      <c r="C1548" s="177">
        <v>21.2</v>
      </c>
      <c r="D1548" s="177"/>
      <c r="E1548" s="177"/>
      <c r="F1548" s="40"/>
      <c r="G1548" s="38" t="s">
        <v>355</v>
      </c>
      <c r="H1548" s="43"/>
      <c r="I1548" s="36"/>
    </row>
    <row r="1549" spans="1:9" ht="15" thickBot="1" x14ac:dyDescent="0.4">
      <c r="A1549" s="823"/>
      <c r="B1549" s="826"/>
      <c r="C1549" s="177"/>
      <c r="D1549" s="177"/>
      <c r="E1549" s="177"/>
      <c r="F1549" s="40"/>
      <c r="G1549" s="38" t="s">
        <v>142</v>
      </c>
      <c r="H1549" s="44"/>
      <c r="I1549" s="36"/>
    </row>
    <row r="1550" spans="1:9" ht="15" thickBot="1" x14ac:dyDescent="0.4">
      <c r="A1550" s="824"/>
      <c r="B1550" s="827"/>
      <c r="C1550" s="178">
        <f>SUM(C1542:C1549)</f>
        <v>99.2</v>
      </c>
      <c r="D1550" s="178">
        <f t="shared" ref="D1550:E1550" si="294">SUM(D1542:D1549)</f>
        <v>78</v>
      </c>
      <c r="E1550" s="178">
        <f t="shared" si="294"/>
        <v>78</v>
      </c>
      <c r="F1550" s="39"/>
      <c r="G1550" s="23" t="s">
        <v>144</v>
      </c>
      <c r="H1550" s="44"/>
      <c r="I1550" s="36"/>
    </row>
    <row r="1551" spans="1:9" ht="15" thickBot="1" x14ac:dyDescent="0.4">
      <c r="A1551" s="823" t="s">
        <v>147</v>
      </c>
      <c r="B1551" s="825" t="s">
        <v>587</v>
      </c>
      <c r="C1551" s="38"/>
      <c r="D1551" s="38"/>
      <c r="E1551" s="38"/>
      <c r="F1551" s="40"/>
      <c r="G1551" s="38" t="s">
        <v>139</v>
      </c>
      <c r="H1551" s="43">
        <v>288724610</v>
      </c>
      <c r="I1551" s="36" t="s">
        <v>560</v>
      </c>
    </row>
    <row r="1552" spans="1:9" ht="15" thickBot="1" x14ac:dyDescent="0.4">
      <c r="A1552" s="823"/>
      <c r="B1552" s="826"/>
      <c r="C1552" s="38"/>
      <c r="D1552" s="38"/>
      <c r="E1552" s="38"/>
      <c r="F1552" s="40"/>
      <c r="G1552" s="38" t="s">
        <v>582</v>
      </c>
      <c r="H1552" s="43"/>
      <c r="I1552" s="36"/>
    </row>
    <row r="1553" spans="1:12" ht="15" thickBot="1" x14ac:dyDescent="0.4">
      <c r="A1553" s="823"/>
      <c r="B1553" s="826"/>
      <c r="C1553" s="38"/>
      <c r="D1553" s="38"/>
      <c r="E1553" s="38"/>
      <c r="F1553" s="40"/>
      <c r="G1553" s="38" t="s">
        <v>404</v>
      </c>
      <c r="H1553" s="43"/>
      <c r="I1553" s="36"/>
    </row>
    <row r="1554" spans="1:12" ht="15" thickBot="1" x14ac:dyDescent="0.4">
      <c r="A1554" s="823"/>
      <c r="B1554" s="826"/>
      <c r="C1554" s="38"/>
      <c r="D1554" s="38"/>
      <c r="E1554" s="38"/>
      <c r="F1554" s="40"/>
      <c r="G1554" s="38" t="s">
        <v>141</v>
      </c>
      <c r="H1554" s="43"/>
      <c r="I1554" s="36"/>
    </row>
    <row r="1555" spans="1:12" ht="15" thickBot="1" x14ac:dyDescent="0.4">
      <c r="A1555" s="823"/>
      <c r="B1555" s="826"/>
      <c r="C1555" s="38"/>
      <c r="D1555" s="38"/>
      <c r="E1555" s="38"/>
      <c r="F1555" s="40"/>
      <c r="G1555" s="38" t="s">
        <v>140</v>
      </c>
      <c r="H1555" s="43"/>
      <c r="I1555" s="36"/>
    </row>
    <row r="1556" spans="1:12" ht="15" thickBot="1" x14ac:dyDescent="0.4">
      <c r="A1556" s="823"/>
      <c r="B1556" s="826"/>
      <c r="C1556" s="38">
        <v>10.199999999999999</v>
      </c>
      <c r="D1556" s="38">
        <v>10.199999999999999</v>
      </c>
      <c r="E1556" s="38">
        <v>10.199999999999999</v>
      </c>
      <c r="F1556" s="40"/>
      <c r="G1556" s="38" t="s">
        <v>143</v>
      </c>
      <c r="H1556" s="43"/>
      <c r="I1556" s="36"/>
    </row>
    <row r="1557" spans="1:12" ht="15" thickBot="1" x14ac:dyDescent="0.4">
      <c r="A1557" s="823"/>
      <c r="B1557" s="826"/>
      <c r="C1557" s="38"/>
      <c r="D1557" s="38"/>
      <c r="E1557" s="38"/>
      <c r="F1557" s="40"/>
      <c r="G1557" s="38" t="s">
        <v>355</v>
      </c>
      <c r="H1557" s="43"/>
      <c r="I1557" s="36"/>
    </row>
    <row r="1558" spans="1:12" ht="15" thickBot="1" x14ac:dyDescent="0.4">
      <c r="A1558" s="823"/>
      <c r="B1558" s="826"/>
      <c r="C1558" s="38"/>
      <c r="D1558" s="38"/>
      <c r="E1558" s="38"/>
      <c r="F1558" s="40"/>
      <c r="G1558" s="38" t="s">
        <v>142</v>
      </c>
      <c r="H1558" s="44"/>
      <c r="I1558" s="36"/>
    </row>
    <row r="1559" spans="1:12" ht="15" thickBot="1" x14ac:dyDescent="0.4">
      <c r="A1559" s="824"/>
      <c r="B1559" s="827"/>
      <c r="C1559" s="23">
        <f>SUM(C1551:C1558)</f>
        <v>10.199999999999999</v>
      </c>
      <c r="D1559" s="23">
        <f t="shared" ref="D1559:E1559" si="295">SUM(D1551:D1558)</f>
        <v>10.199999999999999</v>
      </c>
      <c r="E1559" s="23">
        <f t="shared" si="295"/>
        <v>10.199999999999999</v>
      </c>
      <c r="F1559" s="39"/>
      <c r="G1559" s="23" t="s">
        <v>144</v>
      </c>
      <c r="H1559" s="44"/>
      <c r="I1559" s="36"/>
    </row>
    <row r="1560" spans="1:12" ht="15" thickBot="1" x14ac:dyDescent="0.4">
      <c r="A1560" s="823" t="s">
        <v>149</v>
      </c>
      <c r="B1560" s="825" t="s">
        <v>588</v>
      </c>
      <c r="C1560" s="38"/>
      <c r="D1560" s="38"/>
      <c r="E1560" s="38"/>
      <c r="F1560" s="40" t="s">
        <v>590</v>
      </c>
      <c r="G1560" s="38" t="s">
        <v>139</v>
      </c>
      <c r="H1560" s="43">
        <v>288724610</v>
      </c>
      <c r="I1560" s="36" t="s">
        <v>560</v>
      </c>
      <c r="J1560" s="304">
        <f>C1533+C1542+C1551+C1560+C1569</f>
        <v>33.299999999999997</v>
      </c>
      <c r="K1560" s="304">
        <f t="shared" ref="K1560:L1560" si="296">D1533+D1542+D1551+D1560+D1569</f>
        <v>34.700000000000003</v>
      </c>
      <c r="L1560" s="304">
        <f t="shared" si="296"/>
        <v>35.799999999999997</v>
      </c>
    </row>
    <row r="1561" spans="1:12" ht="15" thickBot="1" x14ac:dyDescent="0.4">
      <c r="A1561" s="823"/>
      <c r="B1561" s="826"/>
      <c r="C1561" s="38"/>
      <c r="D1561" s="38"/>
      <c r="E1561" s="38"/>
      <c r="F1561" s="40"/>
      <c r="G1561" s="38" t="s">
        <v>582</v>
      </c>
      <c r="H1561" s="43"/>
      <c r="I1561" s="36"/>
      <c r="J1561" s="304">
        <f t="shared" ref="J1561:L1567" si="297">C1534+C1543+C1552+C1561</f>
        <v>78</v>
      </c>
      <c r="K1561" s="304">
        <f t="shared" si="297"/>
        <v>78</v>
      </c>
      <c r="L1561" s="304">
        <f t="shared" si="297"/>
        <v>78</v>
      </c>
    </row>
    <row r="1562" spans="1:12" ht="15" thickBot="1" x14ac:dyDescent="0.4">
      <c r="A1562" s="823"/>
      <c r="B1562" s="826"/>
      <c r="C1562" s="38"/>
      <c r="D1562" s="38"/>
      <c r="E1562" s="38"/>
      <c r="F1562" s="40"/>
      <c r="G1562" s="38" t="s">
        <v>404</v>
      </c>
      <c r="H1562" s="43"/>
      <c r="I1562" s="36"/>
      <c r="J1562" s="304">
        <f t="shared" si="297"/>
        <v>3</v>
      </c>
      <c r="K1562" s="304">
        <f t="shared" si="297"/>
        <v>3</v>
      </c>
      <c r="L1562" s="304">
        <f t="shared" si="297"/>
        <v>3</v>
      </c>
    </row>
    <row r="1563" spans="1:12" ht="15" thickBot="1" x14ac:dyDescent="0.4">
      <c r="A1563" s="823"/>
      <c r="B1563" s="826"/>
      <c r="C1563" s="38"/>
      <c r="D1563" s="38"/>
      <c r="E1563" s="38"/>
      <c r="F1563" s="40"/>
      <c r="G1563" s="38" t="s">
        <v>141</v>
      </c>
      <c r="H1563" s="43"/>
      <c r="I1563" s="36"/>
      <c r="J1563" s="304">
        <f t="shared" si="297"/>
        <v>0</v>
      </c>
      <c r="K1563" s="304">
        <f t="shared" si="297"/>
        <v>0</v>
      </c>
      <c r="L1563" s="304">
        <f t="shared" si="297"/>
        <v>0</v>
      </c>
    </row>
    <row r="1564" spans="1:12" ht="15" thickBot="1" x14ac:dyDescent="0.4">
      <c r="A1564" s="823"/>
      <c r="B1564" s="826"/>
      <c r="C1564" s="38"/>
      <c r="D1564" s="38"/>
      <c r="E1564" s="38"/>
      <c r="F1564" s="40"/>
      <c r="G1564" s="38" t="s">
        <v>140</v>
      </c>
      <c r="H1564" s="43"/>
      <c r="I1564" s="36"/>
      <c r="J1564" s="304">
        <f t="shared" si="297"/>
        <v>0</v>
      </c>
      <c r="K1564" s="304">
        <f t="shared" si="297"/>
        <v>0</v>
      </c>
      <c r="L1564" s="304">
        <f t="shared" si="297"/>
        <v>0</v>
      </c>
    </row>
    <row r="1565" spans="1:12" ht="15" thickBot="1" x14ac:dyDescent="0.4">
      <c r="A1565" s="823"/>
      <c r="B1565" s="826"/>
      <c r="C1565" s="38"/>
      <c r="D1565" s="38"/>
      <c r="E1565" s="38"/>
      <c r="F1565" s="40"/>
      <c r="G1565" s="38" t="s">
        <v>143</v>
      </c>
      <c r="H1565" s="43"/>
      <c r="I1565" s="36"/>
      <c r="J1565" s="304">
        <f t="shared" si="297"/>
        <v>1100.3</v>
      </c>
      <c r="K1565" s="304">
        <f t="shared" si="297"/>
        <v>1119.5</v>
      </c>
      <c r="L1565" s="304">
        <f t="shared" si="297"/>
        <v>1139.3</v>
      </c>
    </row>
    <row r="1566" spans="1:12" ht="15" thickBot="1" x14ac:dyDescent="0.4">
      <c r="A1566" s="823"/>
      <c r="B1566" s="826"/>
      <c r="C1566" s="38"/>
      <c r="D1566" s="38"/>
      <c r="E1566" s="38"/>
      <c r="F1566" s="40"/>
      <c r="G1566" s="38" t="s">
        <v>355</v>
      </c>
      <c r="H1566" s="43"/>
      <c r="I1566" s="36"/>
      <c r="J1566" s="304">
        <f t="shared" si="297"/>
        <v>21.2</v>
      </c>
      <c r="K1566" s="304">
        <f t="shared" si="297"/>
        <v>0</v>
      </c>
      <c r="L1566" s="304">
        <f t="shared" si="297"/>
        <v>0</v>
      </c>
    </row>
    <row r="1567" spans="1:12" ht="15" thickBot="1" x14ac:dyDescent="0.4">
      <c r="A1567" s="823"/>
      <c r="B1567" s="826"/>
      <c r="C1567" s="38"/>
      <c r="D1567" s="38"/>
      <c r="E1567" s="38"/>
      <c r="F1567" s="40"/>
      <c r="G1567" s="38" t="s">
        <v>142</v>
      </c>
      <c r="H1567" s="44"/>
      <c r="I1567" s="36"/>
      <c r="J1567" s="304">
        <f t="shared" si="297"/>
        <v>8.6</v>
      </c>
      <c r="K1567" s="304">
        <f t="shared" si="297"/>
        <v>0</v>
      </c>
      <c r="L1567" s="304">
        <f t="shared" si="297"/>
        <v>0</v>
      </c>
    </row>
    <row r="1568" spans="1:12" ht="15" thickBot="1" x14ac:dyDescent="0.4">
      <c r="A1568" s="824"/>
      <c r="B1568" s="827"/>
      <c r="C1568" s="23">
        <f>SUM(C1560:C1567)</f>
        <v>0</v>
      </c>
      <c r="D1568" s="23">
        <f t="shared" ref="D1568:E1568" si="298">SUM(D1560:D1567)</f>
        <v>0</v>
      </c>
      <c r="E1568" s="23">
        <f t="shared" si="298"/>
        <v>0</v>
      </c>
      <c r="F1568" s="39"/>
      <c r="G1568" s="23" t="s">
        <v>144</v>
      </c>
      <c r="H1568" s="44"/>
      <c r="I1568" s="36"/>
      <c r="J1568" s="340">
        <f>SUM(J1560:J1567)</f>
        <v>1244.3999999999999</v>
      </c>
      <c r="K1568" s="340">
        <f>SUM(K1560:K1567)</f>
        <v>1235.2</v>
      </c>
      <c r="L1568" s="340">
        <f>SUM(L1560:L1567)</f>
        <v>1256.0999999999999</v>
      </c>
    </row>
    <row r="1569" spans="1:12" ht="15" thickBot="1" x14ac:dyDescent="0.4">
      <c r="A1569" s="836" t="s">
        <v>150</v>
      </c>
      <c r="B1569" s="825" t="s">
        <v>1528</v>
      </c>
      <c r="C1569" s="177">
        <v>6</v>
      </c>
      <c r="D1569" s="177">
        <v>6</v>
      </c>
      <c r="E1569" s="177">
        <v>6</v>
      </c>
      <c r="F1569" s="40" t="s">
        <v>210</v>
      </c>
      <c r="G1569" s="38" t="s">
        <v>139</v>
      </c>
      <c r="H1569" s="43">
        <v>288724610</v>
      </c>
      <c r="I1569" s="36" t="s">
        <v>560</v>
      </c>
      <c r="J1569" s="340"/>
      <c r="K1569" s="340"/>
      <c r="L1569" s="340"/>
    </row>
    <row r="1570" spans="1:12" ht="15" thickBot="1" x14ac:dyDescent="0.4">
      <c r="A1570" s="879"/>
      <c r="B1570" s="880"/>
      <c r="C1570" s="178">
        <f>C1569*1</f>
        <v>6</v>
      </c>
      <c r="D1570" s="178">
        <f t="shared" ref="D1570:E1570" si="299">D1569*1</f>
        <v>6</v>
      </c>
      <c r="E1570" s="178">
        <f t="shared" si="299"/>
        <v>6</v>
      </c>
      <c r="F1570" s="39"/>
      <c r="G1570" s="23" t="s">
        <v>1529</v>
      </c>
      <c r="H1570" s="44"/>
      <c r="I1570" s="36"/>
      <c r="J1570" s="340"/>
      <c r="K1570" s="340"/>
      <c r="L1570" s="340"/>
    </row>
    <row r="1571" spans="1:12" ht="15" thickBot="1" x14ac:dyDescent="0.4">
      <c r="A1571" s="37"/>
      <c r="B1571" s="41" t="s">
        <v>207</v>
      </c>
      <c r="C1571" s="17"/>
      <c r="D1571" s="17"/>
      <c r="E1571" s="17"/>
      <c r="F1571" s="17"/>
      <c r="G1571" s="23"/>
      <c r="H1571" s="43"/>
      <c r="I1571" s="43"/>
    </row>
    <row r="1572" spans="1:12" ht="21.65" customHeight="1" thickBot="1" x14ac:dyDescent="0.4">
      <c r="A1572" s="60"/>
      <c r="B1572" s="61" t="s">
        <v>589</v>
      </c>
      <c r="C1572" s="179">
        <f>C1541+C1550+C1559+C1568+C1570</f>
        <v>1244.3999999999999</v>
      </c>
      <c r="D1572" s="179">
        <f t="shared" ref="D1572:E1572" si="300">D1541+D1550+D1559+D1568+D1570</f>
        <v>1235.2</v>
      </c>
      <c r="E1572" s="179">
        <f t="shared" si="300"/>
        <v>1256.0999999999999</v>
      </c>
      <c r="F1572" s="179"/>
      <c r="G1572" s="63"/>
      <c r="H1572" s="64"/>
      <c r="I1572" s="65"/>
    </row>
  </sheetData>
  <mergeCells count="466">
    <mergeCell ref="A1405:A1410"/>
    <mergeCell ref="B1405:B1410"/>
    <mergeCell ref="A1569:A1570"/>
    <mergeCell ref="B1569:B1570"/>
    <mergeCell ref="A1224:I1224"/>
    <mergeCell ref="A1229:A1251"/>
    <mergeCell ref="B1229:B1251"/>
    <mergeCell ref="H1229:H1251"/>
    <mergeCell ref="A1252:A1260"/>
    <mergeCell ref="B1252:B1260"/>
    <mergeCell ref="A1261:A1276"/>
    <mergeCell ref="B1261:B1276"/>
    <mergeCell ref="H1261:H1276"/>
    <mergeCell ref="A1277:A1285"/>
    <mergeCell ref="B1277:B1285"/>
    <mergeCell ref="A1286:A1294"/>
    <mergeCell ref="B1286:B1294"/>
    <mergeCell ref="H1286:H1294"/>
    <mergeCell ref="A1297:A1306"/>
    <mergeCell ref="B1297:B1306"/>
    <mergeCell ref="A1307:A1315"/>
    <mergeCell ref="B1307:B1315"/>
    <mergeCell ref="A1318:A1326"/>
    <mergeCell ref="B1318:B1326"/>
    <mergeCell ref="A1071:A1077"/>
    <mergeCell ref="B1071:B1077"/>
    <mergeCell ref="A1078:A1083"/>
    <mergeCell ref="A1209:A1214"/>
    <mergeCell ref="B1209:B1214"/>
    <mergeCell ref="A1215:A1220"/>
    <mergeCell ref="B1215:B1220"/>
    <mergeCell ref="A1177:I1177"/>
    <mergeCell ref="A1182:A1188"/>
    <mergeCell ref="B1182:B1188"/>
    <mergeCell ref="H1182:H1188"/>
    <mergeCell ref="A1108:A1113"/>
    <mergeCell ref="B1108:B1113"/>
    <mergeCell ref="A1114:A1119"/>
    <mergeCell ref="B1114:B1119"/>
    <mergeCell ref="A1122:A1127"/>
    <mergeCell ref="B1122:B1127"/>
    <mergeCell ref="A1128:A1133"/>
    <mergeCell ref="B1128:B1133"/>
    <mergeCell ref="A1134:A1139"/>
    <mergeCell ref="B1078:B1083"/>
    <mergeCell ref="A1084:A1089"/>
    <mergeCell ref="B1084:B1089"/>
    <mergeCell ref="A1090:A1095"/>
    <mergeCell ref="A1065:A1070"/>
    <mergeCell ref="B1065:B1070"/>
    <mergeCell ref="A1032:A1037"/>
    <mergeCell ref="B1032:B1037"/>
    <mergeCell ref="A1038:A1043"/>
    <mergeCell ref="B1038:B1043"/>
    <mergeCell ref="A1044:A1049"/>
    <mergeCell ref="B1044:B1049"/>
    <mergeCell ref="A1050:A1055"/>
    <mergeCell ref="B1050:B1055"/>
    <mergeCell ref="A1060:I1060"/>
    <mergeCell ref="B1090:B1095"/>
    <mergeCell ref="A1096:A1101"/>
    <mergeCell ref="B1096:B1101"/>
    <mergeCell ref="A1102:A1107"/>
    <mergeCell ref="B1102:B1107"/>
    <mergeCell ref="B825:B828"/>
    <mergeCell ref="A837:A839"/>
    <mergeCell ref="B837:B839"/>
    <mergeCell ref="A840:A842"/>
    <mergeCell ref="B840:B842"/>
    <mergeCell ref="A846:A848"/>
    <mergeCell ref="B846:B848"/>
    <mergeCell ref="A903:A908"/>
    <mergeCell ref="B903:B908"/>
    <mergeCell ref="A911:A916"/>
    <mergeCell ref="B911:B916"/>
    <mergeCell ref="A857:A859"/>
    <mergeCell ref="B857:B859"/>
    <mergeCell ref="A869:A871"/>
    <mergeCell ref="B869:B871"/>
    <mergeCell ref="A872:A874"/>
    <mergeCell ref="B872:B874"/>
    <mergeCell ref="A875:A877"/>
    <mergeCell ref="B875:B877"/>
    <mergeCell ref="A822:A824"/>
    <mergeCell ref="B822:B824"/>
    <mergeCell ref="A217:A222"/>
    <mergeCell ref="A628:A633"/>
    <mergeCell ref="B628:B633"/>
    <mergeCell ref="A665:A667"/>
    <mergeCell ref="B665:B667"/>
    <mergeCell ref="A670:A671"/>
    <mergeCell ref="B670:B671"/>
    <mergeCell ref="A576:A581"/>
    <mergeCell ref="B576:B581"/>
    <mergeCell ref="A582:A587"/>
    <mergeCell ref="B582:B587"/>
    <mergeCell ref="A558:A563"/>
    <mergeCell ref="B558:B563"/>
    <mergeCell ref="A564:A569"/>
    <mergeCell ref="B564:B569"/>
    <mergeCell ref="A570:A575"/>
    <mergeCell ref="B570:B575"/>
    <mergeCell ref="A519:A524"/>
    <mergeCell ref="B519:B524"/>
    <mergeCell ref="B217:B222"/>
    <mergeCell ref="B237:B242"/>
    <mergeCell ref="A243:A248"/>
    <mergeCell ref="B243:B248"/>
    <mergeCell ref="A249:A254"/>
    <mergeCell ref="A172:A178"/>
    <mergeCell ref="B172:B178"/>
    <mergeCell ref="B205:B210"/>
    <mergeCell ref="A211:A216"/>
    <mergeCell ref="B211:B216"/>
    <mergeCell ref="A179:A185"/>
    <mergeCell ref="B179:B185"/>
    <mergeCell ref="A186:A191"/>
    <mergeCell ref="B186:B191"/>
    <mergeCell ref="A192:A198"/>
    <mergeCell ref="B192:B198"/>
    <mergeCell ref="A199:A204"/>
    <mergeCell ref="B199:B204"/>
    <mergeCell ref="A205:A210"/>
    <mergeCell ref="A223:A228"/>
    <mergeCell ref="B223:B228"/>
    <mergeCell ref="A229:A234"/>
    <mergeCell ref="B229:B234"/>
    <mergeCell ref="A237:A242"/>
    <mergeCell ref="A130:A136"/>
    <mergeCell ref="B130:B136"/>
    <mergeCell ref="A137:A142"/>
    <mergeCell ref="B137:B142"/>
    <mergeCell ref="A143:A149"/>
    <mergeCell ref="B143:B149"/>
    <mergeCell ref="A124:A129"/>
    <mergeCell ref="B124:B129"/>
    <mergeCell ref="A165:A171"/>
    <mergeCell ref="B165:B171"/>
    <mergeCell ref="B18:B19"/>
    <mergeCell ref="A18:A19"/>
    <mergeCell ref="A20:A21"/>
    <mergeCell ref="B20:B21"/>
    <mergeCell ref="B22:B23"/>
    <mergeCell ref="A22:A23"/>
    <mergeCell ref="A51:A57"/>
    <mergeCell ref="B51:B57"/>
    <mergeCell ref="A156:A161"/>
    <mergeCell ref="B156:B161"/>
    <mergeCell ref="A58:A63"/>
    <mergeCell ref="A150:A155"/>
    <mergeCell ref="A84:A89"/>
    <mergeCell ref="B84:B89"/>
    <mergeCell ref="A90:A96"/>
    <mergeCell ref="B90:B96"/>
    <mergeCell ref="A100:A105"/>
    <mergeCell ref="B100:B105"/>
    <mergeCell ref="A106:A111"/>
    <mergeCell ref="B106:B111"/>
    <mergeCell ref="A112:A117"/>
    <mergeCell ref="B112:B117"/>
    <mergeCell ref="A118:A123"/>
    <mergeCell ref="B118:B123"/>
    <mergeCell ref="A764:A766"/>
    <mergeCell ref="B764:B766"/>
    <mergeCell ref="A543:A548"/>
    <mergeCell ref="B543:B548"/>
    <mergeCell ref="A549:A554"/>
    <mergeCell ref="B549:B554"/>
    <mergeCell ref="A605:A612"/>
    <mergeCell ref="B605:B612"/>
    <mergeCell ref="A672:A673"/>
    <mergeCell ref="B672:B673"/>
    <mergeCell ref="A674:A675"/>
    <mergeCell ref="A662:A664"/>
    <mergeCell ref="B662:B664"/>
    <mergeCell ref="A656:A658"/>
    <mergeCell ref="B656:B658"/>
    <mergeCell ref="A659:A661"/>
    <mergeCell ref="B659:B661"/>
    <mergeCell ref="A647:A649"/>
    <mergeCell ref="B647:B649"/>
    <mergeCell ref="A676:A677"/>
    <mergeCell ref="B676:B677"/>
    <mergeCell ref="A687:A691"/>
    <mergeCell ref="B687:B691"/>
    <mergeCell ref="A692:A696"/>
    <mergeCell ref="A1:I1"/>
    <mergeCell ref="A797:A799"/>
    <mergeCell ref="B797:B799"/>
    <mergeCell ref="B58:B63"/>
    <mergeCell ref="A64:A70"/>
    <mergeCell ref="B64:B70"/>
    <mergeCell ref="A71:A76"/>
    <mergeCell ref="B71:B76"/>
    <mergeCell ref="B150:B155"/>
    <mergeCell ref="A77:A83"/>
    <mergeCell ref="B77:B83"/>
    <mergeCell ref="B8:B12"/>
    <mergeCell ref="A8:A12"/>
    <mergeCell ref="A13:A15"/>
    <mergeCell ref="B13:B15"/>
    <mergeCell ref="A16:A17"/>
    <mergeCell ref="B16:B17"/>
    <mergeCell ref="B249:B254"/>
    <mergeCell ref="A258:A264"/>
    <mergeCell ref="B258:B264"/>
    <mergeCell ref="A265:A270"/>
    <mergeCell ref="A761:A763"/>
    <mergeCell ref="B761:B763"/>
    <mergeCell ref="B674:B675"/>
    <mergeCell ref="B265:B270"/>
    <mergeCell ref="A325:A330"/>
    <mergeCell ref="B325:B330"/>
    <mergeCell ref="B277:B282"/>
    <mergeCell ref="A283:A288"/>
    <mergeCell ref="B283:B288"/>
    <mergeCell ref="A289:A294"/>
    <mergeCell ref="B289:B294"/>
    <mergeCell ref="A295:A301"/>
    <mergeCell ref="B295:B301"/>
    <mergeCell ref="A305:A311"/>
    <mergeCell ref="B305:B311"/>
    <mergeCell ref="A312:A317"/>
    <mergeCell ref="B312:B317"/>
    <mergeCell ref="A318:A324"/>
    <mergeCell ref="B318:B324"/>
    <mergeCell ref="A271:A276"/>
    <mergeCell ref="B271:B276"/>
    <mergeCell ref="A277:A282"/>
    <mergeCell ref="A331:A337"/>
    <mergeCell ref="B331:B337"/>
    <mergeCell ref="A338:A343"/>
    <mergeCell ref="B338:B343"/>
    <mergeCell ref="A344:A349"/>
    <mergeCell ref="B344:B349"/>
    <mergeCell ref="A350:A355"/>
    <mergeCell ref="B350:B355"/>
    <mergeCell ref="A358:A363"/>
    <mergeCell ref="B358:B363"/>
    <mergeCell ref="A364:A369"/>
    <mergeCell ref="B364:B369"/>
    <mergeCell ref="A370:A375"/>
    <mergeCell ref="B370:B375"/>
    <mergeCell ref="A376:A381"/>
    <mergeCell ref="B376:B381"/>
    <mergeCell ref="A384:A389"/>
    <mergeCell ref="B384:B389"/>
    <mergeCell ref="A390:A395"/>
    <mergeCell ref="B390:B395"/>
    <mergeCell ref="A399:A404"/>
    <mergeCell ref="B399:B404"/>
    <mergeCell ref="A405:A410"/>
    <mergeCell ref="B405:B410"/>
    <mergeCell ref="A413:A418"/>
    <mergeCell ref="B413:B418"/>
    <mergeCell ref="A419:A424"/>
    <mergeCell ref="B419:B424"/>
    <mergeCell ref="A427:A433"/>
    <mergeCell ref="B427:B433"/>
    <mergeCell ref="A434:A439"/>
    <mergeCell ref="B434:B439"/>
    <mergeCell ref="A440:A446"/>
    <mergeCell ref="B440:B446"/>
    <mergeCell ref="A447:A452"/>
    <mergeCell ref="B447:B452"/>
    <mergeCell ref="A453:A458"/>
    <mergeCell ref="B453:B458"/>
    <mergeCell ref="A459:A464"/>
    <mergeCell ref="B459:B464"/>
    <mergeCell ref="A465:A470"/>
    <mergeCell ref="B465:B470"/>
    <mergeCell ref="A471:A476"/>
    <mergeCell ref="B471:B476"/>
    <mergeCell ref="A477:A482"/>
    <mergeCell ref="B477:B482"/>
    <mergeCell ref="A483:A488"/>
    <mergeCell ref="B483:B488"/>
    <mergeCell ref="A492:A497"/>
    <mergeCell ref="B492:B497"/>
    <mergeCell ref="A498:A503"/>
    <mergeCell ref="B498:B503"/>
    <mergeCell ref="A507:A512"/>
    <mergeCell ref="B507:B512"/>
    <mergeCell ref="A513:A518"/>
    <mergeCell ref="B513:B518"/>
    <mergeCell ref="A537:A542"/>
    <mergeCell ref="B537:B542"/>
    <mergeCell ref="A650:A652"/>
    <mergeCell ref="B650:B652"/>
    <mergeCell ref="A525:A530"/>
    <mergeCell ref="B525:B530"/>
    <mergeCell ref="A531:A536"/>
    <mergeCell ref="B531:B536"/>
    <mergeCell ref="A588:A593"/>
    <mergeCell ref="B588:B593"/>
    <mergeCell ref="A597:A604"/>
    <mergeCell ref="B597:B604"/>
    <mergeCell ref="A613:A620"/>
    <mergeCell ref="B613:B620"/>
    <mergeCell ref="A622:A627"/>
    <mergeCell ref="B622:B627"/>
    <mergeCell ref="A644:A646"/>
    <mergeCell ref="B644:B646"/>
    <mergeCell ref="B692:B696"/>
    <mergeCell ref="A697:A701"/>
    <mergeCell ref="B697:B701"/>
    <mergeCell ref="A704:A708"/>
    <mergeCell ref="B704:B708"/>
    <mergeCell ref="A709:A713"/>
    <mergeCell ref="B709:B713"/>
    <mergeCell ref="A723:A725"/>
    <mergeCell ref="B723:B725"/>
    <mergeCell ref="A728:A730"/>
    <mergeCell ref="B728:B730"/>
    <mergeCell ref="A733:A735"/>
    <mergeCell ref="B733:B735"/>
    <mergeCell ref="A806:A809"/>
    <mergeCell ref="B806:B809"/>
    <mergeCell ref="A739:A741"/>
    <mergeCell ref="B739:B741"/>
    <mergeCell ref="A742:A744"/>
    <mergeCell ref="B742:B744"/>
    <mergeCell ref="A747:A749"/>
    <mergeCell ref="B747:B749"/>
    <mergeCell ref="A750:A752"/>
    <mergeCell ref="B750:B752"/>
    <mergeCell ref="A753:A755"/>
    <mergeCell ref="B753:B755"/>
    <mergeCell ref="A756:A758"/>
    <mergeCell ref="B756:B758"/>
    <mergeCell ref="B789:B791"/>
    <mergeCell ref="A792:A794"/>
    <mergeCell ref="A800:A802"/>
    <mergeCell ref="B800:B802"/>
    <mergeCell ref="A803:A805"/>
    <mergeCell ref="B803:B805"/>
    <mergeCell ref="A769:A771"/>
    <mergeCell ref="B769:B771"/>
    <mergeCell ref="B792:B794"/>
    <mergeCell ref="A772:A774"/>
    <mergeCell ref="B897:B902"/>
    <mergeCell ref="B772:B774"/>
    <mergeCell ref="A777:A779"/>
    <mergeCell ref="B777:B779"/>
    <mergeCell ref="A789:A791"/>
    <mergeCell ref="A849:A851"/>
    <mergeCell ref="B849:B851"/>
    <mergeCell ref="A816:A818"/>
    <mergeCell ref="B816:B818"/>
    <mergeCell ref="A819:A821"/>
    <mergeCell ref="B819:B821"/>
    <mergeCell ref="A810:A812"/>
    <mergeCell ref="B810:B812"/>
    <mergeCell ref="A813:A815"/>
    <mergeCell ref="B813:B815"/>
    <mergeCell ref="A825:A828"/>
    <mergeCell ref="A852:A854"/>
    <mergeCell ref="B852:B854"/>
    <mergeCell ref="A878:A880"/>
    <mergeCell ref="B878:B880"/>
    <mergeCell ref="A884:I884"/>
    <mergeCell ref="A889:A894"/>
    <mergeCell ref="B889:B894"/>
    <mergeCell ref="A897:A902"/>
    <mergeCell ref="A933:A938"/>
    <mergeCell ref="B933:B938"/>
    <mergeCell ref="A954:A959"/>
    <mergeCell ref="B954:B959"/>
    <mergeCell ref="A948:A953"/>
    <mergeCell ref="B948:B953"/>
    <mergeCell ref="A942:A947"/>
    <mergeCell ref="B942:B947"/>
    <mergeCell ref="A919:A924"/>
    <mergeCell ref="B919:B924"/>
    <mergeCell ref="A927:A932"/>
    <mergeCell ref="B927:B932"/>
    <mergeCell ref="A960:A965"/>
    <mergeCell ref="B960:B965"/>
    <mergeCell ref="A968:A973"/>
    <mergeCell ref="B968:B973"/>
    <mergeCell ref="A974:A979"/>
    <mergeCell ref="B974:B979"/>
    <mergeCell ref="A980:A985"/>
    <mergeCell ref="B980:B985"/>
    <mergeCell ref="A986:A991"/>
    <mergeCell ref="B986:B991"/>
    <mergeCell ref="A994:A999"/>
    <mergeCell ref="B994:B999"/>
    <mergeCell ref="A1000:A1005"/>
    <mergeCell ref="B1000:B1005"/>
    <mergeCell ref="A1006:A1011"/>
    <mergeCell ref="B1006:B1011"/>
    <mergeCell ref="A1018:A1023"/>
    <mergeCell ref="B1018:B1023"/>
    <mergeCell ref="A1024:A1029"/>
    <mergeCell ref="B1024:B1029"/>
    <mergeCell ref="A1012:A1017"/>
    <mergeCell ref="B1012:B1017"/>
    <mergeCell ref="B1134:B1139"/>
    <mergeCell ref="A1140:A1145"/>
    <mergeCell ref="B1140:B1145"/>
    <mergeCell ref="A1146:A1151"/>
    <mergeCell ref="B1146:B1151"/>
    <mergeCell ref="A1154:A1159"/>
    <mergeCell ref="B1154:B1159"/>
    <mergeCell ref="A1160:A1165"/>
    <mergeCell ref="B1160:B1165"/>
    <mergeCell ref="A1166:A1172"/>
    <mergeCell ref="B1166:B1172"/>
    <mergeCell ref="A1353:I1353"/>
    <mergeCell ref="A1358:A1363"/>
    <mergeCell ref="B1358:B1363"/>
    <mergeCell ref="A1339:A1348"/>
    <mergeCell ref="B1339:B1348"/>
    <mergeCell ref="A1364:A1369"/>
    <mergeCell ref="B1364:B1369"/>
    <mergeCell ref="A1189:A1194"/>
    <mergeCell ref="B1189:B1194"/>
    <mergeCell ref="A1195:A1200"/>
    <mergeCell ref="B1195:B1200"/>
    <mergeCell ref="A1203:A1208"/>
    <mergeCell ref="B1203:B1208"/>
    <mergeCell ref="A1330:A1338"/>
    <mergeCell ref="B1330:B1338"/>
    <mergeCell ref="A1370:A1375"/>
    <mergeCell ref="B1370:B1375"/>
    <mergeCell ref="A1378:A1383"/>
    <mergeCell ref="B1378:B1383"/>
    <mergeCell ref="A1384:A1389"/>
    <mergeCell ref="B1384:B1389"/>
    <mergeCell ref="A1390:A1396"/>
    <mergeCell ref="B1390:B1396"/>
    <mergeCell ref="A1399:A1404"/>
    <mergeCell ref="B1399:B1404"/>
    <mergeCell ref="A1415:I1415"/>
    <mergeCell ref="A1420:A1429"/>
    <mergeCell ref="B1420:B1429"/>
    <mergeCell ref="A1430:A1438"/>
    <mergeCell ref="B1430:B1438"/>
    <mergeCell ref="A1439:A1447"/>
    <mergeCell ref="B1439:B1447"/>
    <mergeCell ref="A1448:A1456"/>
    <mergeCell ref="B1448:B1456"/>
    <mergeCell ref="A1457:A1465"/>
    <mergeCell ref="B1457:B1465"/>
    <mergeCell ref="A1466:A1474"/>
    <mergeCell ref="B1466:B1474"/>
    <mergeCell ref="A1475:A1483"/>
    <mergeCell ref="B1475:B1483"/>
    <mergeCell ref="A1484:A1492"/>
    <mergeCell ref="B1484:B1492"/>
    <mergeCell ref="A1542:A1550"/>
    <mergeCell ref="B1542:B1550"/>
    <mergeCell ref="A1551:A1559"/>
    <mergeCell ref="B1551:B1559"/>
    <mergeCell ref="A1560:A1568"/>
    <mergeCell ref="B1560:B1568"/>
    <mergeCell ref="A1493:A1501"/>
    <mergeCell ref="B1493:B1501"/>
    <mergeCell ref="A1502:A1510"/>
    <mergeCell ref="B1502:B1510"/>
    <mergeCell ref="A1514:A1522"/>
    <mergeCell ref="B1514:B1522"/>
    <mergeCell ref="A1528:I1528"/>
    <mergeCell ref="A1533:A1541"/>
    <mergeCell ref="B1533:B1541"/>
  </mergeCells>
  <phoneticPr fontId="29"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1E04-8E22-4CDC-A626-F4BB3E05E47E}">
  <sheetPr>
    <pageSetUpPr fitToPage="1"/>
  </sheetPr>
  <dimension ref="A1:I742"/>
  <sheetViews>
    <sheetView topLeftCell="A733" workbookViewId="0">
      <selection activeCell="B735" sqref="B735"/>
    </sheetView>
  </sheetViews>
  <sheetFormatPr defaultRowHeight="14.5" x14ac:dyDescent="0.35"/>
  <cols>
    <col min="1" max="1" width="11.26953125" customWidth="1"/>
    <col min="2" max="2" width="43.1796875" customWidth="1"/>
    <col min="3" max="3" width="12.26953125" customWidth="1"/>
    <col min="4" max="6" width="10.54296875" customWidth="1"/>
    <col min="7" max="7" width="13.1796875" customWidth="1"/>
  </cols>
  <sheetData>
    <row r="1" spans="1:9" ht="28.15" customHeight="1" x14ac:dyDescent="0.35">
      <c r="A1" s="788" t="s">
        <v>1297</v>
      </c>
      <c r="B1" s="788"/>
      <c r="C1" s="788"/>
      <c r="D1" s="788"/>
      <c r="E1" s="788"/>
      <c r="F1" s="788"/>
      <c r="G1" s="788"/>
    </row>
    <row r="2" spans="1:9" ht="15.5" thickBot="1" x14ac:dyDescent="0.4">
      <c r="A2" s="788" t="s">
        <v>1298</v>
      </c>
      <c r="B2" s="788"/>
      <c r="C2" s="788"/>
      <c r="D2" s="788"/>
      <c r="E2" s="788"/>
      <c r="F2" s="788"/>
      <c r="G2" s="788"/>
      <c r="H2" s="788"/>
      <c r="I2" s="788"/>
    </row>
    <row r="3" spans="1:9" ht="33.75" customHeight="1" thickBot="1" x14ac:dyDescent="0.4">
      <c r="A3" s="892" t="s">
        <v>18</v>
      </c>
      <c r="B3" s="741" t="s">
        <v>19</v>
      </c>
      <c r="C3" s="746" t="s">
        <v>598</v>
      </c>
      <c r="D3" s="894" t="s">
        <v>20</v>
      </c>
      <c r="E3" s="895"/>
      <c r="F3" s="896"/>
      <c r="G3" s="892" t="s">
        <v>21</v>
      </c>
    </row>
    <row r="4" spans="1:9" ht="31.9" customHeight="1" thickBot="1" x14ac:dyDescent="0.4">
      <c r="A4" s="893"/>
      <c r="B4" s="742"/>
      <c r="C4" s="742"/>
      <c r="D4" s="747" t="s">
        <v>42</v>
      </c>
      <c r="E4" s="747" t="s">
        <v>85</v>
      </c>
      <c r="F4" s="747" t="s">
        <v>1408</v>
      </c>
      <c r="G4" s="893"/>
    </row>
    <row r="5" spans="1:9" ht="16" thickBot="1" x14ac:dyDescent="0.4">
      <c r="A5" s="18">
        <v>1</v>
      </c>
      <c r="B5" s="19">
        <v>2</v>
      </c>
      <c r="C5" s="19">
        <v>3</v>
      </c>
      <c r="D5" s="19">
        <v>4</v>
      </c>
      <c r="E5" s="19">
        <v>5</v>
      </c>
      <c r="F5" s="19">
        <v>6</v>
      </c>
      <c r="G5" s="20">
        <v>7</v>
      </c>
    </row>
    <row r="6" spans="1:9" ht="15.5" thickBot="1" x14ac:dyDescent="0.4">
      <c r="A6" s="886" t="s">
        <v>726</v>
      </c>
      <c r="B6" s="887"/>
      <c r="C6" s="887"/>
      <c r="D6" s="887"/>
      <c r="E6" s="887"/>
      <c r="F6" s="887"/>
      <c r="G6" s="888"/>
    </row>
    <row r="7" spans="1:9" ht="31" thickBot="1" x14ac:dyDescent="0.4">
      <c r="A7" s="21"/>
      <c r="B7" s="147" t="s">
        <v>788</v>
      </c>
      <c r="C7" s="144"/>
      <c r="D7" s="144"/>
      <c r="E7" s="144"/>
      <c r="F7" s="144"/>
      <c r="G7" s="143" t="s">
        <v>405</v>
      </c>
    </row>
    <row r="8" spans="1:9" ht="47" thickBot="1" x14ac:dyDescent="0.4">
      <c r="A8" s="21" t="s">
        <v>694</v>
      </c>
      <c r="B8" s="208" t="s">
        <v>106</v>
      </c>
      <c r="C8" s="108" t="s">
        <v>595</v>
      </c>
      <c r="D8" s="209">
        <v>60</v>
      </c>
      <c r="E8" s="209">
        <v>70</v>
      </c>
      <c r="F8" s="209">
        <v>80</v>
      </c>
      <c r="G8" s="143"/>
    </row>
    <row r="9" spans="1:9" ht="31.5" thickBot="1" x14ac:dyDescent="0.4">
      <c r="A9" s="283" t="s">
        <v>694</v>
      </c>
      <c r="B9" s="208" t="s">
        <v>107</v>
      </c>
      <c r="C9" s="99" t="s">
        <v>595</v>
      </c>
      <c r="D9" s="533">
        <v>58</v>
      </c>
      <c r="E9" s="533">
        <v>59</v>
      </c>
      <c r="F9" s="533">
        <v>60</v>
      </c>
      <c r="G9" s="201"/>
    </row>
    <row r="10" spans="1:9" ht="31.5" thickBot="1" x14ac:dyDescent="0.4">
      <c r="A10" s="21" t="s">
        <v>694</v>
      </c>
      <c r="B10" s="143" t="s">
        <v>1497</v>
      </c>
      <c r="C10" s="305" t="s">
        <v>595</v>
      </c>
      <c r="D10" s="424">
        <v>80</v>
      </c>
      <c r="E10" s="424">
        <v>85</v>
      </c>
      <c r="F10" s="424">
        <v>90</v>
      </c>
      <c r="G10" s="143"/>
    </row>
    <row r="11" spans="1:9" ht="31.5" thickBot="1" x14ac:dyDescent="0.4">
      <c r="A11" s="21" t="s">
        <v>694</v>
      </c>
      <c r="B11" s="143" t="s">
        <v>1422</v>
      </c>
      <c r="C11" s="305" t="s">
        <v>600</v>
      </c>
      <c r="D11" s="707">
        <v>2</v>
      </c>
      <c r="E11" s="707">
        <v>2</v>
      </c>
      <c r="F11" s="707">
        <v>2</v>
      </c>
      <c r="G11" s="143"/>
    </row>
    <row r="12" spans="1:9" ht="31.9" customHeight="1" thickBot="1" x14ac:dyDescent="0.4">
      <c r="A12" s="21"/>
      <c r="B12" s="211" t="s">
        <v>783</v>
      </c>
      <c r="C12" s="145"/>
      <c r="D12" s="384"/>
      <c r="E12" s="384"/>
      <c r="F12" s="384"/>
      <c r="G12" s="143"/>
    </row>
    <row r="13" spans="1:9" ht="18" customHeight="1" thickBot="1" x14ac:dyDescent="0.4">
      <c r="A13" s="21" t="s">
        <v>202</v>
      </c>
      <c r="B13" s="149" t="s">
        <v>1403</v>
      </c>
      <c r="C13" s="145" t="s">
        <v>602</v>
      </c>
      <c r="D13" s="142">
        <v>16</v>
      </c>
      <c r="E13" s="142">
        <v>16</v>
      </c>
      <c r="F13" s="142">
        <v>16</v>
      </c>
      <c r="G13" s="143"/>
    </row>
    <row r="14" spans="1:9" ht="19.149999999999999" customHeight="1" thickBot="1" x14ac:dyDescent="0.4">
      <c r="A14" s="283" t="s">
        <v>202</v>
      </c>
      <c r="B14" s="210" t="s">
        <v>784</v>
      </c>
      <c r="C14" s="305" t="s">
        <v>594</v>
      </c>
      <c r="D14" s="305">
        <v>130</v>
      </c>
      <c r="E14" s="305">
        <v>132</v>
      </c>
      <c r="F14" s="305">
        <v>134</v>
      </c>
      <c r="G14" s="143"/>
    </row>
    <row r="15" spans="1:9" ht="32.5" customHeight="1" thickBot="1" x14ac:dyDescent="0.4">
      <c r="A15" s="283" t="s">
        <v>202</v>
      </c>
      <c r="B15" s="534" t="s">
        <v>785</v>
      </c>
      <c r="C15" s="305" t="s">
        <v>594</v>
      </c>
      <c r="D15" s="305">
        <v>153</v>
      </c>
      <c r="E15" s="305">
        <v>158</v>
      </c>
      <c r="F15" s="305">
        <v>160</v>
      </c>
      <c r="G15" s="143"/>
    </row>
    <row r="16" spans="1:9" ht="30" customHeight="1" thickBot="1" x14ac:dyDescent="0.4">
      <c r="A16" s="283" t="s">
        <v>202</v>
      </c>
      <c r="B16" s="534" t="s">
        <v>787</v>
      </c>
      <c r="C16" s="305" t="s">
        <v>594</v>
      </c>
      <c r="D16" s="305">
        <v>173</v>
      </c>
      <c r="E16" s="305">
        <v>183</v>
      </c>
      <c r="F16" s="305">
        <v>195</v>
      </c>
      <c r="G16" s="143"/>
    </row>
    <row r="17" spans="1:9" ht="49.9" customHeight="1" thickBot="1" x14ac:dyDescent="0.4">
      <c r="A17" s="21"/>
      <c r="B17" s="211" t="s">
        <v>1332</v>
      </c>
      <c r="C17" s="145"/>
      <c r="D17" s="384"/>
      <c r="E17" s="384"/>
      <c r="F17" s="384"/>
      <c r="G17" s="143"/>
    </row>
    <row r="18" spans="1:9" ht="16" thickBot="1" x14ac:dyDescent="0.4">
      <c r="A18" s="21" t="s">
        <v>202</v>
      </c>
      <c r="B18" s="210" t="s">
        <v>1333</v>
      </c>
      <c r="C18" s="145" t="s">
        <v>594</v>
      </c>
      <c r="D18" s="142">
        <v>27</v>
      </c>
      <c r="E18" s="142">
        <v>27</v>
      </c>
      <c r="F18" s="142">
        <v>27</v>
      </c>
      <c r="G18" s="143"/>
    </row>
    <row r="19" spans="1:9" ht="34.9" customHeight="1" thickBot="1" x14ac:dyDescent="0.4">
      <c r="A19" s="21" t="s">
        <v>202</v>
      </c>
      <c r="B19" s="151" t="s">
        <v>789</v>
      </c>
      <c r="C19" s="295" t="s">
        <v>594</v>
      </c>
      <c r="D19" s="213">
        <v>6</v>
      </c>
      <c r="E19" s="295">
        <v>6</v>
      </c>
      <c r="F19" s="295">
        <v>6</v>
      </c>
      <c r="G19" s="143"/>
    </row>
    <row r="20" spans="1:9" ht="16" thickBot="1" x14ac:dyDescent="0.4">
      <c r="A20" s="21" t="s">
        <v>202</v>
      </c>
      <c r="B20" s="210" t="s">
        <v>1645</v>
      </c>
      <c r="C20" s="142" t="s">
        <v>786</v>
      </c>
      <c r="D20" s="533">
        <v>20</v>
      </c>
      <c r="E20" s="533">
        <v>20</v>
      </c>
      <c r="F20" s="533">
        <v>20</v>
      </c>
      <c r="G20" s="143"/>
    </row>
    <row r="21" spans="1:9" ht="16" thickBot="1" x14ac:dyDescent="0.4">
      <c r="A21" s="21" t="s">
        <v>202</v>
      </c>
      <c r="B21" s="212" t="s">
        <v>1646</v>
      </c>
      <c r="C21" s="142" t="s">
        <v>786</v>
      </c>
      <c r="D21" s="533">
        <v>267</v>
      </c>
      <c r="E21" s="142">
        <v>286.60000000000002</v>
      </c>
      <c r="F21" s="142">
        <v>303.39999999999998</v>
      </c>
      <c r="G21" s="143"/>
    </row>
    <row r="22" spans="1:9" ht="30.5" thickBot="1" x14ac:dyDescent="0.4">
      <c r="A22" s="21"/>
      <c r="B22" s="215" t="s">
        <v>790</v>
      </c>
      <c r="C22" s="145"/>
      <c r="D22" s="384"/>
      <c r="E22" s="384"/>
      <c r="F22" s="384"/>
      <c r="G22" s="143"/>
    </row>
    <row r="23" spans="1:9" ht="18" customHeight="1" thickBot="1" x14ac:dyDescent="0.4">
      <c r="A23" s="21" t="s">
        <v>202</v>
      </c>
      <c r="B23" s="150" t="s">
        <v>791</v>
      </c>
      <c r="C23" s="145" t="s">
        <v>594</v>
      </c>
      <c r="D23" s="213">
        <v>8</v>
      </c>
      <c r="E23" s="142">
        <v>8</v>
      </c>
      <c r="F23" s="142">
        <v>8</v>
      </c>
      <c r="G23" s="143"/>
    </row>
    <row r="24" spans="1:9" ht="31.5" thickBot="1" x14ac:dyDescent="0.4">
      <c r="A24" s="21" t="s">
        <v>202</v>
      </c>
      <c r="B24" s="150" t="s">
        <v>1397</v>
      </c>
      <c r="C24" s="145" t="s">
        <v>1407</v>
      </c>
      <c r="D24" s="213" t="s">
        <v>1398</v>
      </c>
      <c r="E24" s="372" t="s">
        <v>1398</v>
      </c>
      <c r="F24" s="213" t="s">
        <v>1398</v>
      </c>
      <c r="G24" s="143"/>
    </row>
    <row r="25" spans="1:9" ht="60.75" customHeight="1" thickBot="1" x14ac:dyDescent="0.4">
      <c r="A25" s="21" t="s">
        <v>202</v>
      </c>
      <c r="B25" s="150" t="s">
        <v>1399</v>
      </c>
      <c r="C25" s="373" t="s">
        <v>1402</v>
      </c>
      <c r="D25" s="374" t="s">
        <v>1400</v>
      </c>
      <c r="E25" s="374" t="s">
        <v>1400</v>
      </c>
      <c r="F25" s="374" t="s">
        <v>1400</v>
      </c>
      <c r="G25" s="143"/>
    </row>
    <row r="26" spans="1:9" ht="56.5" thickBot="1" x14ac:dyDescent="0.4">
      <c r="A26" s="21" t="s">
        <v>202</v>
      </c>
      <c r="B26" s="210" t="s">
        <v>1401</v>
      </c>
      <c r="C26" s="373" t="s">
        <v>1402</v>
      </c>
      <c r="D26" s="374" t="s">
        <v>1400</v>
      </c>
      <c r="E26" s="374" t="s">
        <v>1400</v>
      </c>
      <c r="F26" s="374" t="s">
        <v>1400</v>
      </c>
      <c r="G26" s="143"/>
    </row>
    <row r="27" spans="1:9" ht="40.15" customHeight="1" thickBot="1" x14ac:dyDescent="0.4">
      <c r="A27" s="21"/>
      <c r="B27" s="215" t="s">
        <v>792</v>
      </c>
      <c r="C27" s="145"/>
      <c r="D27" s="384"/>
      <c r="E27" s="384"/>
      <c r="F27" s="384"/>
      <c r="G27" s="143"/>
    </row>
    <row r="28" spans="1:9" ht="62.5" thickBot="1" x14ac:dyDescent="0.4">
      <c r="A28" s="21" t="s">
        <v>202</v>
      </c>
      <c r="B28" s="214" t="s">
        <v>1378</v>
      </c>
      <c r="C28" s="145" t="s">
        <v>595</v>
      </c>
      <c r="D28" s="142">
        <v>100</v>
      </c>
      <c r="E28" s="142">
        <v>100</v>
      </c>
      <c r="F28" s="142">
        <v>100</v>
      </c>
      <c r="G28" s="143"/>
    </row>
    <row r="29" spans="1:9" ht="56.5" customHeight="1" thickBot="1" x14ac:dyDescent="0.4">
      <c r="A29" s="21"/>
      <c r="B29" s="215" t="s">
        <v>793</v>
      </c>
      <c r="C29" s="145"/>
      <c r="D29" s="142"/>
      <c r="E29" s="142"/>
      <c r="F29" s="142"/>
      <c r="G29" s="143"/>
    </row>
    <row r="30" spans="1:9" ht="51.65" customHeight="1" thickBot="1" x14ac:dyDescent="0.4">
      <c r="A30" s="21" t="s">
        <v>202</v>
      </c>
      <c r="B30" s="214" t="s">
        <v>794</v>
      </c>
      <c r="C30" s="145" t="s">
        <v>595</v>
      </c>
      <c r="D30" s="142">
        <v>100</v>
      </c>
      <c r="E30" s="142">
        <v>100</v>
      </c>
      <c r="F30" s="142">
        <v>100</v>
      </c>
      <c r="G30" s="143"/>
    </row>
    <row r="31" spans="1:9" ht="30.5" thickBot="1" x14ac:dyDescent="0.4">
      <c r="A31" s="21"/>
      <c r="B31" s="215" t="s">
        <v>795</v>
      </c>
      <c r="C31" s="145"/>
      <c r="D31" s="384"/>
      <c r="E31" s="384"/>
      <c r="F31" s="384"/>
      <c r="G31" s="143"/>
    </row>
    <row r="32" spans="1:9" ht="39" customHeight="1" thickBot="1" x14ac:dyDescent="0.4">
      <c r="A32" s="216" t="s">
        <v>202</v>
      </c>
      <c r="B32" s="210" t="s">
        <v>796</v>
      </c>
      <c r="C32" s="104" t="s">
        <v>602</v>
      </c>
      <c r="D32" s="104">
        <v>70</v>
      </c>
      <c r="E32" s="104">
        <v>70</v>
      </c>
      <c r="F32" s="104">
        <v>70</v>
      </c>
      <c r="G32" s="341"/>
      <c r="H32" s="307"/>
      <c r="I32" s="307"/>
    </row>
    <row r="33" spans="1:7" ht="35.5" customHeight="1" thickBot="1" x14ac:dyDescent="0.4">
      <c r="A33" s="21"/>
      <c r="B33" s="217" t="s">
        <v>1175</v>
      </c>
      <c r="C33" s="144"/>
      <c r="D33" s="422"/>
      <c r="E33" s="422"/>
      <c r="F33" s="422"/>
      <c r="G33" s="143"/>
    </row>
    <row r="34" spans="1:7" ht="30.5" thickBot="1" x14ac:dyDescent="0.4">
      <c r="A34" s="21"/>
      <c r="B34" s="300" t="s">
        <v>1176</v>
      </c>
      <c r="C34" s="108"/>
      <c r="D34" s="423"/>
      <c r="E34" s="423"/>
      <c r="F34" s="423"/>
      <c r="G34" s="143"/>
    </row>
    <row r="35" spans="1:7" ht="34.15" customHeight="1" thickBot="1" x14ac:dyDescent="0.4">
      <c r="A35" s="21" t="s">
        <v>202</v>
      </c>
      <c r="B35" s="296" t="s">
        <v>1493</v>
      </c>
      <c r="C35" s="142" t="s">
        <v>600</v>
      </c>
      <c r="D35" s="142">
        <v>1200</v>
      </c>
      <c r="E35" s="142">
        <v>1250</v>
      </c>
      <c r="F35" s="142">
        <v>1300</v>
      </c>
      <c r="G35" s="143"/>
    </row>
    <row r="36" spans="1:7" ht="21" customHeight="1" thickBot="1" x14ac:dyDescent="0.4">
      <c r="A36" s="21"/>
      <c r="B36" s="297" t="s">
        <v>1177</v>
      </c>
      <c r="C36" s="142"/>
      <c r="D36" s="142"/>
      <c r="E36" s="142"/>
      <c r="F36" s="142"/>
      <c r="G36" s="143"/>
    </row>
    <row r="37" spans="1:7" ht="66.75" customHeight="1" thickBot="1" x14ac:dyDescent="0.4">
      <c r="A37" s="21" t="s">
        <v>202</v>
      </c>
      <c r="B37" s="296" t="s">
        <v>1178</v>
      </c>
      <c r="C37" s="142" t="s">
        <v>595</v>
      </c>
      <c r="D37" s="533">
        <v>74</v>
      </c>
      <c r="E37" s="533">
        <v>76</v>
      </c>
      <c r="F37" s="533">
        <v>76</v>
      </c>
      <c r="G37" s="143"/>
    </row>
    <row r="38" spans="1:7" ht="30.5" thickBot="1" x14ac:dyDescent="0.4">
      <c r="A38" s="21"/>
      <c r="B38" s="211" t="s">
        <v>1179</v>
      </c>
      <c r="C38" s="145"/>
      <c r="D38" s="384"/>
      <c r="E38" s="384"/>
      <c r="F38" s="384"/>
      <c r="G38" s="143"/>
    </row>
    <row r="39" spans="1:7" ht="50.5" customHeight="1" thickBot="1" x14ac:dyDescent="0.4">
      <c r="A39" s="21" t="s">
        <v>202</v>
      </c>
      <c r="B39" s="302" t="s">
        <v>1647</v>
      </c>
      <c r="C39" s="145" t="s">
        <v>595</v>
      </c>
      <c r="D39" s="533">
        <v>87</v>
      </c>
      <c r="E39" s="533">
        <v>87</v>
      </c>
      <c r="F39" s="533">
        <v>87</v>
      </c>
      <c r="G39" s="143"/>
    </row>
    <row r="40" spans="1:7" ht="115.15" customHeight="1" thickBot="1" x14ac:dyDescent="0.4">
      <c r="A40" s="21" t="s">
        <v>202</v>
      </c>
      <c r="B40" s="301" t="s">
        <v>1334</v>
      </c>
      <c r="C40" s="145" t="s">
        <v>595</v>
      </c>
      <c r="D40" s="142">
        <v>100</v>
      </c>
      <c r="E40" s="142">
        <v>100</v>
      </c>
      <c r="F40" s="142">
        <v>100</v>
      </c>
      <c r="G40" s="143"/>
    </row>
    <row r="41" spans="1:7" ht="30.5" thickBot="1" x14ac:dyDescent="0.4">
      <c r="A41" s="21"/>
      <c r="B41" s="211" t="s">
        <v>1180</v>
      </c>
      <c r="C41" s="145"/>
      <c r="D41" s="384"/>
      <c r="E41" s="384"/>
      <c r="F41" s="384"/>
      <c r="G41" s="143"/>
    </row>
    <row r="42" spans="1:7" ht="31.5" thickBot="1" x14ac:dyDescent="0.4">
      <c r="A42" s="21" t="s">
        <v>202</v>
      </c>
      <c r="B42" s="302" t="s">
        <v>1489</v>
      </c>
      <c r="C42" s="145" t="s">
        <v>600</v>
      </c>
      <c r="D42" s="142">
        <v>31</v>
      </c>
      <c r="E42" s="142">
        <v>32</v>
      </c>
      <c r="F42" s="142">
        <v>33</v>
      </c>
      <c r="G42" s="143"/>
    </row>
    <row r="43" spans="1:7" ht="38.5" customHeight="1" thickBot="1" x14ac:dyDescent="0.4">
      <c r="A43" s="21" t="s">
        <v>202</v>
      </c>
      <c r="B43" s="302" t="s">
        <v>1181</v>
      </c>
      <c r="C43" s="145" t="s">
        <v>600</v>
      </c>
      <c r="D43" s="142">
        <v>6</v>
      </c>
      <c r="E43" s="142">
        <v>6</v>
      </c>
      <c r="F43" s="142">
        <v>6</v>
      </c>
      <c r="G43" s="143"/>
    </row>
    <row r="44" spans="1:7" ht="18" customHeight="1" thickBot="1" x14ac:dyDescent="0.4">
      <c r="A44" s="21"/>
      <c r="B44" s="211" t="s">
        <v>1182</v>
      </c>
      <c r="C44" s="145"/>
      <c r="D44" s="384"/>
      <c r="E44" s="384"/>
      <c r="F44" s="384"/>
      <c r="G44" s="143"/>
    </row>
    <row r="45" spans="1:7" ht="47" thickBot="1" x14ac:dyDescent="0.4">
      <c r="A45" s="21" t="s">
        <v>202</v>
      </c>
      <c r="B45" s="149" t="s">
        <v>1183</v>
      </c>
      <c r="C45" s="145" t="s">
        <v>595</v>
      </c>
      <c r="D45" s="142">
        <v>100</v>
      </c>
      <c r="E45" s="142">
        <v>100</v>
      </c>
      <c r="F45" s="142">
        <v>100</v>
      </c>
      <c r="G45" s="143"/>
    </row>
    <row r="46" spans="1:7" ht="16" thickBot="1" x14ac:dyDescent="0.4">
      <c r="A46" s="21"/>
      <c r="B46" s="211" t="s">
        <v>1184</v>
      </c>
      <c r="C46" s="145"/>
      <c r="D46" s="142"/>
      <c r="E46" s="142"/>
      <c r="F46" s="142"/>
      <c r="G46" s="143"/>
    </row>
    <row r="47" spans="1:7" ht="50.5" customHeight="1" thickBot="1" x14ac:dyDescent="0.4">
      <c r="A47" s="21" t="s">
        <v>202</v>
      </c>
      <c r="B47" s="149" t="s">
        <v>1185</v>
      </c>
      <c r="C47" s="145" t="s">
        <v>595</v>
      </c>
      <c r="D47" s="142">
        <v>99.5</v>
      </c>
      <c r="E47" s="142">
        <v>99.5</v>
      </c>
      <c r="F47" s="142">
        <v>99.5</v>
      </c>
      <c r="G47" s="143"/>
    </row>
    <row r="48" spans="1:7" ht="16" thickBot="1" x14ac:dyDescent="0.4">
      <c r="A48" s="21"/>
      <c r="B48" s="211" t="s">
        <v>1187</v>
      </c>
      <c r="C48" s="145"/>
      <c r="D48" s="384"/>
      <c r="E48" s="384"/>
      <c r="F48" s="384"/>
      <c r="G48" s="143"/>
    </row>
    <row r="49" spans="1:7" ht="21.65" customHeight="1" thickBot="1" x14ac:dyDescent="0.4">
      <c r="A49" s="21"/>
      <c r="B49" s="211" t="s">
        <v>1186</v>
      </c>
      <c r="C49" s="145"/>
      <c r="D49" s="384"/>
      <c r="E49" s="384"/>
      <c r="F49" s="384"/>
      <c r="G49" s="143"/>
    </row>
    <row r="50" spans="1:7" ht="51" customHeight="1" thickBot="1" x14ac:dyDescent="0.4">
      <c r="A50" s="21" t="s">
        <v>202</v>
      </c>
      <c r="B50" s="149" t="s">
        <v>1188</v>
      </c>
      <c r="C50" s="145" t="s">
        <v>595</v>
      </c>
      <c r="D50" s="533">
        <v>85</v>
      </c>
      <c r="E50" s="533">
        <v>85</v>
      </c>
      <c r="F50" s="533">
        <v>85</v>
      </c>
      <c r="G50" s="143"/>
    </row>
    <row r="51" spans="1:7" ht="21" customHeight="1" thickBot="1" x14ac:dyDescent="0.4">
      <c r="A51" s="21"/>
      <c r="B51" s="211" t="s">
        <v>1189</v>
      </c>
      <c r="C51" s="145"/>
      <c r="D51" s="384"/>
      <c r="E51" s="384"/>
      <c r="F51" s="384"/>
      <c r="G51" s="143"/>
    </row>
    <row r="52" spans="1:7" ht="111" customHeight="1" thickBot="1" x14ac:dyDescent="0.4">
      <c r="A52" s="283" t="s">
        <v>202</v>
      </c>
      <c r="B52" s="201" t="s">
        <v>1190</v>
      </c>
      <c r="C52" s="142" t="s">
        <v>595</v>
      </c>
      <c r="D52" s="142">
        <v>4.5999999999999996</v>
      </c>
      <c r="E52" s="142">
        <v>4.5</v>
      </c>
      <c r="F52" s="142">
        <v>4.4000000000000004</v>
      </c>
      <c r="G52" s="201"/>
    </row>
    <row r="53" spans="1:7" ht="30.5" thickBot="1" x14ac:dyDescent="0.4">
      <c r="A53" s="21"/>
      <c r="B53" s="211" t="s">
        <v>1191</v>
      </c>
      <c r="C53" s="145"/>
      <c r="D53" s="384"/>
      <c r="E53" s="384"/>
      <c r="F53" s="384"/>
      <c r="G53" s="143"/>
    </row>
    <row r="54" spans="1:7" ht="54" customHeight="1" thickBot="1" x14ac:dyDescent="0.4">
      <c r="A54" s="283" t="s">
        <v>202</v>
      </c>
      <c r="B54" s="296" t="s">
        <v>1513</v>
      </c>
      <c r="C54" s="142" t="s">
        <v>595</v>
      </c>
      <c r="D54" s="142">
        <v>40</v>
      </c>
      <c r="E54" s="142">
        <v>40</v>
      </c>
      <c r="F54" s="142">
        <v>40</v>
      </c>
      <c r="G54" s="201"/>
    </row>
    <row r="55" spans="1:7" ht="30.5" thickBot="1" x14ac:dyDescent="0.4">
      <c r="A55" s="21"/>
      <c r="B55" s="211" t="s">
        <v>1192</v>
      </c>
      <c r="C55" s="145"/>
      <c r="D55" s="384"/>
      <c r="E55" s="384"/>
      <c r="F55" s="384"/>
      <c r="G55" s="143"/>
    </row>
    <row r="56" spans="1:7" ht="67.900000000000006" customHeight="1" thickBot="1" x14ac:dyDescent="0.4">
      <c r="A56" s="21" t="s">
        <v>202</v>
      </c>
      <c r="B56" s="149" t="s">
        <v>1193</v>
      </c>
      <c r="C56" s="145" t="s">
        <v>595</v>
      </c>
      <c r="D56" s="142">
        <v>100</v>
      </c>
      <c r="E56" s="142">
        <v>100</v>
      </c>
      <c r="F56" s="142">
        <v>100</v>
      </c>
      <c r="G56" s="143"/>
    </row>
    <row r="57" spans="1:7" ht="30.5" thickBot="1" x14ac:dyDescent="0.4">
      <c r="A57" s="21"/>
      <c r="B57" s="211" t="s">
        <v>1194</v>
      </c>
      <c r="C57" s="145"/>
      <c r="D57" s="384"/>
      <c r="E57" s="384"/>
      <c r="F57" s="384"/>
      <c r="G57" s="143"/>
    </row>
    <row r="58" spans="1:7" ht="51.65" customHeight="1" thickBot="1" x14ac:dyDescent="0.4">
      <c r="A58" s="21"/>
      <c r="B58" s="211" t="s">
        <v>1195</v>
      </c>
      <c r="C58" s="145"/>
      <c r="D58" s="384"/>
      <c r="E58" s="384"/>
      <c r="F58" s="384"/>
      <c r="G58" s="143"/>
    </row>
    <row r="59" spans="1:7" ht="37.15" customHeight="1" thickBot="1" x14ac:dyDescent="0.4">
      <c r="A59" s="21" t="s">
        <v>202</v>
      </c>
      <c r="B59" s="143" t="s">
        <v>1196</v>
      </c>
      <c r="C59" s="145" t="s">
        <v>602</v>
      </c>
      <c r="D59" s="142">
        <v>1447</v>
      </c>
      <c r="E59" s="142">
        <v>1455</v>
      </c>
      <c r="F59" s="142">
        <v>1468</v>
      </c>
      <c r="G59" s="143"/>
    </row>
    <row r="60" spans="1:7" ht="19.899999999999999" customHeight="1" thickBot="1" x14ac:dyDescent="0.4">
      <c r="A60" s="21"/>
      <c r="B60" s="211" t="s">
        <v>1197</v>
      </c>
      <c r="C60" s="145"/>
      <c r="D60" s="142"/>
      <c r="E60" s="142"/>
      <c r="F60" s="142"/>
      <c r="G60" s="143"/>
    </row>
    <row r="61" spans="1:7" ht="33" customHeight="1" thickBot="1" x14ac:dyDescent="0.4">
      <c r="A61" s="21" t="s">
        <v>202</v>
      </c>
      <c r="B61" s="149" t="s">
        <v>1198</v>
      </c>
      <c r="C61" s="145" t="s">
        <v>602</v>
      </c>
      <c r="D61" s="142">
        <v>1300</v>
      </c>
      <c r="E61" s="142">
        <v>1300</v>
      </c>
      <c r="F61" s="142">
        <v>1300</v>
      </c>
      <c r="G61" s="143"/>
    </row>
    <row r="62" spans="1:7" ht="33.75" customHeight="1" thickBot="1" x14ac:dyDescent="0.4">
      <c r="A62" s="21"/>
      <c r="B62" s="211" t="s">
        <v>1199</v>
      </c>
      <c r="C62" s="145"/>
      <c r="D62" s="145"/>
      <c r="E62" s="145"/>
      <c r="F62" s="145"/>
      <c r="G62" s="143"/>
    </row>
    <row r="63" spans="1:7" ht="16.149999999999999" customHeight="1" thickBot="1" x14ac:dyDescent="0.4">
      <c r="A63" s="886" t="s">
        <v>727</v>
      </c>
      <c r="B63" s="887"/>
      <c r="C63" s="887"/>
      <c r="D63" s="887"/>
      <c r="E63" s="887"/>
      <c r="F63" s="887"/>
      <c r="G63" s="888"/>
    </row>
    <row r="64" spans="1:7" ht="47" thickBot="1" x14ac:dyDescent="0.4">
      <c r="A64" s="21"/>
      <c r="B64" s="320" t="s">
        <v>1252</v>
      </c>
      <c r="C64" s="144"/>
      <c r="D64" s="144"/>
      <c r="E64" s="144"/>
      <c r="F64" s="144"/>
      <c r="G64" s="143" t="s">
        <v>419</v>
      </c>
    </row>
    <row r="65" spans="1:7" ht="75.5" thickBot="1" x14ac:dyDescent="0.4">
      <c r="A65" s="21"/>
      <c r="B65" s="211" t="s">
        <v>1648</v>
      </c>
      <c r="C65" s="145" t="s">
        <v>602</v>
      </c>
      <c r="D65" s="145"/>
      <c r="E65" s="145"/>
      <c r="F65" s="145"/>
      <c r="G65" s="143" t="s">
        <v>511</v>
      </c>
    </row>
    <row r="66" spans="1:7" ht="16" thickBot="1" x14ac:dyDescent="0.4">
      <c r="A66" s="286" t="s">
        <v>202</v>
      </c>
      <c r="B66" s="296" t="s">
        <v>1253</v>
      </c>
      <c r="C66" s="295" t="s">
        <v>602</v>
      </c>
      <c r="D66" s="295">
        <v>1</v>
      </c>
      <c r="E66" s="295"/>
      <c r="F66" s="295">
        <v>1</v>
      </c>
      <c r="G66" s="296"/>
    </row>
    <row r="67" spans="1:7" ht="51" customHeight="1" thickBot="1" x14ac:dyDescent="0.4">
      <c r="A67" s="283" t="s">
        <v>202</v>
      </c>
      <c r="B67" s="201" t="s">
        <v>1649</v>
      </c>
      <c r="C67" s="142" t="s">
        <v>602</v>
      </c>
      <c r="D67" s="142">
        <v>1</v>
      </c>
      <c r="E67" s="142"/>
      <c r="F67" s="142">
        <v>1</v>
      </c>
      <c r="G67" s="201"/>
    </row>
    <row r="68" spans="1:7" ht="45.5" thickBot="1" x14ac:dyDescent="0.4">
      <c r="A68" s="283"/>
      <c r="B68" s="644" t="s">
        <v>803</v>
      </c>
      <c r="C68" s="144"/>
      <c r="D68" s="144"/>
      <c r="E68" s="144"/>
      <c r="F68" s="144"/>
      <c r="G68" s="143" t="s">
        <v>511</v>
      </c>
    </row>
    <row r="69" spans="1:7" ht="16" thickBot="1" x14ac:dyDescent="0.4">
      <c r="A69" s="283" t="s">
        <v>202</v>
      </c>
      <c r="B69" s="201" t="s">
        <v>1253</v>
      </c>
      <c r="C69" s="305" t="s">
        <v>602</v>
      </c>
      <c r="D69" s="305">
        <v>1</v>
      </c>
      <c r="E69" s="305"/>
      <c r="F69" s="305"/>
      <c r="G69" s="201"/>
    </row>
    <row r="70" spans="1:7" ht="60.5" thickBot="1" x14ac:dyDescent="0.4">
      <c r="A70" s="286"/>
      <c r="B70" s="211" t="s">
        <v>1335</v>
      </c>
      <c r="C70" s="144"/>
      <c r="D70" s="144"/>
      <c r="E70" s="144"/>
      <c r="F70" s="144"/>
      <c r="G70" s="143" t="s">
        <v>210</v>
      </c>
    </row>
    <row r="71" spans="1:7" ht="16" thickBot="1" x14ac:dyDescent="0.4">
      <c r="A71" s="286" t="s">
        <v>202</v>
      </c>
      <c r="B71" s="296" t="s">
        <v>1253</v>
      </c>
      <c r="C71" s="321" t="s">
        <v>602</v>
      </c>
      <c r="D71" s="321"/>
      <c r="E71" s="321">
        <v>2</v>
      </c>
      <c r="F71" s="321"/>
      <c r="G71" s="296"/>
    </row>
    <row r="72" spans="1:7" ht="16" thickBot="1" x14ac:dyDescent="0.4">
      <c r="A72" s="286" t="s">
        <v>202</v>
      </c>
      <c r="B72" s="296" t="s">
        <v>1254</v>
      </c>
      <c r="C72" s="321" t="s">
        <v>602</v>
      </c>
      <c r="D72" s="321"/>
      <c r="E72" s="321">
        <v>1</v>
      </c>
      <c r="F72" s="321"/>
      <c r="G72" s="296"/>
    </row>
    <row r="73" spans="1:7" ht="83.25" customHeight="1" thickBot="1" x14ac:dyDescent="0.4">
      <c r="A73" s="286"/>
      <c r="B73" s="211" t="s">
        <v>804</v>
      </c>
      <c r="C73" s="144"/>
      <c r="D73" s="144"/>
      <c r="E73" s="144"/>
      <c r="F73" s="144"/>
      <c r="G73" s="143" t="s">
        <v>210</v>
      </c>
    </row>
    <row r="74" spans="1:7" ht="16" thickBot="1" x14ac:dyDescent="0.4">
      <c r="A74" s="286" t="s">
        <v>202</v>
      </c>
      <c r="B74" s="296" t="s">
        <v>1255</v>
      </c>
      <c r="C74" s="321" t="s">
        <v>602</v>
      </c>
      <c r="D74" s="321">
        <v>1</v>
      </c>
      <c r="E74" s="321">
        <v>2</v>
      </c>
      <c r="F74" s="321"/>
      <c r="G74" s="296"/>
    </row>
    <row r="75" spans="1:7" ht="16" thickBot="1" x14ac:dyDescent="0.4">
      <c r="A75" s="286" t="s">
        <v>202</v>
      </c>
      <c r="B75" s="296" t="s">
        <v>1336</v>
      </c>
      <c r="C75" s="321" t="s">
        <v>602</v>
      </c>
      <c r="D75" s="321">
        <v>1</v>
      </c>
      <c r="E75" s="321">
        <v>2</v>
      </c>
      <c r="F75" s="321"/>
      <c r="G75" s="296"/>
    </row>
    <row r="76" spans="1:7" ht="30.5" thickBot="1" x14ac:dyDescent="0.4">
      <c r="A76" s="286"/>
      <c r="B76" s="297" t="s">
        <v>805</v>
      </c>
      <c r="C76" s="321"/>
      <c r="D76" s="321"/>
      <c r="E76" s="321"/>
      <c r="F76" s="321"/>
      <c r="G76" s="296" t="s">
        <v>231</v>
      </c>
    </row>
    <row r="77" spans="1:7" ht="16" thickBot="1" x14ac:dyDescent="0.4">
      <c r="A77" s="286" t="s">
        <v>202</v>
      </c>
      <c r="B77" s="296" t="s">
        <v>1253</v>
      </c>
      <c r="C77" s="321" t="s">
        <v>602</v>
      </c>
      <c r="D77" s="321">
        <v>1</v>
      </c>
      <c r="E77" s="321"/>
      <c r="F77" s="321"/>
      <c r="G77" s="296"/>
    </row>
    <row r="78" spans="1:7" ht="31.5" thickBot="1" x14ac:dyDescent="0.4">
      <c r="A78" s="286" t="s">
        <v>202</v>
      </c>
      <c r="B78" s="296" t="s">
        <v>1337</v>
      </c>
      <c r="C78" s="321" t="s">
        <v>602</v>
      </c>
      <c r="D78" s="321">
        <v>1</v>
      </c>
      <c r="E78" s="321"/>
      <c r="F78" s="321"/>
      <c r="G78" s="296"/>
    </row>
    <row r="79" spans="1:7" ht="30.5" thickBot="1" x14ac:dyDescent="0.4">
      <c r="A79" s="286"/>
      <c r="B79" s="297" t="s">
        <v>806</v>
      </c>
      <c r="C79" s="321"/>
      <c r="D79" s="321"/>
      <c r="E79" s="321"/>
      <c r="F79" s="321"/>
      <c r="G79" s="296" t="s">
        <v>231</v>
      </c>
    </row>
    <row r="80" spans="1:7" ht="16" thickBot="1" x14ac:dyDescent="0.4">
      <c r="A80" s="286" t="s">
        <v>202</v>
      </c>
      <c r="B80" s="296" t="s">
        <v>1253</v>
      </c>
      <c r="C80" s="321" t="s">
        <v>602</v>
      </c>
      <c r="D80" s="321"/>
      <c r="E80" s="321"/>
      <c r="F80" s="321">
        <v>7</v>
      </c>
      <c r="G80" s="296"/>
    </row>
    <row r="81" spans="1:7" ht="16" thickBot="1" x14ac:dyDescent="0.4">
      <c r="A81" s="286"/>
      <c r="B81" s="297" t="s">
        <v>807</v>
      </c>
      <c r="C81" s="321"/>
      <c r="D81" s="321"/>
      <c r="E81" s="321"/>
      <c r="F81" s="321"/>
      <c r="G81" s="296" t="s">
        <v>231</v>
      </c>
    </row>
    <row r="82" spans="1:7" ht="16" thickBot="1" x14ac:dyDescent="0.4">
      <c r="A82" s="286" t="s">
        <v>202</v>
      </c>
      <c r="B82" s="296" t="s">
        <v>1253</v>
      </c>
      <c r="C82" s="321" t="s">
        <v>602</v>
      </c>
      <c r="D82" s="321"/>
      <c r="E82" s="321"/>
      <c r="F82" s="321">
        <v>1</v>
      </c>
      <c r="G82" s="296"/>
    </row>
    <row r="83" spans="1:7" ht="16" thickBot="1" x14ac:dyDescent="0.4">
      <c r="A83" s="286" t="s">
        <v>202</v>
      </c>
      <c r="B83" s="143" t="s">
        <v>1503</v>
      </c>
      <c r="C83" s="144" t="s">
        <v>602</v>
      </c>
      <c r="D83" s="306"/>
      <c r="E83" s="306"/>
      <c r="F83" s="306">
        <v>39</v>
      </c>
      <c r="G83" s="296"/>
    </row>
    <row r="84" spans="1:7" ht="30.5" thickBot="1" x14ac:dyDescent="0.4">
      <c r="A84" s="286"/>
      <c r="B84" s="297" t="s">
        <v>808</v>
      </c>
      <c r="C84" s="321"/>
      <c r="D84" s="321"/>
      <c r="E84" s="321"/>
      <c r="F84" s="321"/>
      <c r="G84" s="296" t="s">
        <v>250</v>
      </c>
    </row>
    <row r="85" spans="1:7" ht="16" thickBot="1" x14ac:dyDescent="0.4">
      <c r="A85" s="286" t="s">
        <v>202</v>
      </c>
      <c r="B85" s="296" t="s">
        <v>1253</v>
      </c>
      <c r="C85" s="321" t="s">
        <v>752</v>
      </c>
      <c r="D85" s="321">
        <v>3</v>
      </c>
      <c r="E85" s="321"/>
      <c r="F85" s="321">
        <v>1</v>
      </c>
      <c r="G85" s="296"/>
    </row>
    <row r="86" spans="1:7" ht="31.5" thickBot="1" x14ac:dyDescent="0.4">
      <c r="A86" s="286" t="s">
        <v>202</v>
      </c>
      <c r="B86" s="296" t="s">
        <v>1339</v>
      </c>
      <c r="C86" s="321" t="s">
        <v>602</v>
      </c>
      <c r="D86" s="321">
        <v>3</v>
      </c>
      <c r="E86" s="321"/>
      <c r="F86" s="321">
        <v>1</v>
      </c>
      <c r="G86" s="296"/>
    </row>
    <row r="87" spans="1:7" ht="66" customHeight="1" thickBot="1" x14ac:dyDescent="0.4">
      <c r="A87" s="286"/>
      <c r="B87" s="211" t="s">
        <v>809</v>
      </c>
      <c r="C87" s="144"/>
      <c r="D87" s="144"/>
      <c r="E87" s="144"/>
      <c r="F87" s="144"/>
      <c r="G87" s="143" t="s">
        <v>261</v>
      </c>
    </row>
    <row r="88" spans="1:7" ht="16" thickBot="1" x14ac:dyDescent="0.4">
      <c r="A88" s="286" t="s">
        <v>202</v>
      </c>
      <c r="B88" s="296" t="s">
        <v>1253</v>
      </c>
      <c r="C88" s="321" t="s">
        <v>602</v>
      </c>
      <c r="D88" s="321"/>
      <c r="E88" s="321">
        <v>1</v>
      </c>
      <c r="F88" s="321">
        <v>5</v>
      </c>
      <c r="G88" s="296"/>
    </row>
    <row r="89" spans="1:7" ht="31.5" thickBot="1" x14ac:dyDescent="0.4">
      <c r="A89" s="286" t="s">
        <v>202</v>
      </c>
      <c r="B89" s="296" t="s">
        <v>1256</v>
      </c>
      <c r="C89" s="321" t="s">
        <v>602</v>
      </c>
      <c r="D89" s="321"/>
      <c r="E89" s="321"/>
      <c r="F89" s="321">
        <v>10</v>
      </c>
      <c r="G89" s="296"/>
    </row>
    <row r="90" spans="1:7" ht="30.5" thickBot="1" x14ac:dyDescent="0.4">
      <c r="A90" s="286"/>
      <c r="B90" s="211" t="s">
        <v>1257</v>
      </c>
      <c r="C90" s="144"/>
      <c r="D90" s="144"/>
      <c r="E90" s="144"/>
      <c r="F90" s="144"/>
      <c r="G90" s="143" t="s">
        <v>264</v>
      </c>
    </row>
    <row r="91" spans="1:7" ht="16" thickBot="1" x14ac:dyDescent="0.4">
      <c r="A91" s="286"/>
      <c r="B91" s="149" t="s">
        <v>1253</v>
      </c>
      <c r="C91" s="144"/>
      <c r="D91" s="144"/>
      <c r="E91" s="144">
        <v>2</v>
      </c>
      <c r="F91" s="144">
        <v>1</v>
      </c>
      <c r="G91" s="143"/>
    </row>
    <row r="92" spans="1:7" ht="30.5" thickBot="1" x14ac:dyDescent="0.4">
      <c r="A92" s="286"/>
      <c r="B92" s="211" t="s">
        <v>810</v>
      </c>
      <c r="C92" s="144"/>
      <c r="D92" s="144"/>
      <c r="E92" s="144"/>
      <c r="F92" s="144"/>
      <c r="G92" s="143" t="s">
        <v>270</v>
      </c>
    </row>
    <row r="93" spans="1:7" ht="30.5" thickBot="1" x14ac:dyDescent="0.4">
      <c r="A93" s="286"/>
      <c r="B93" s="211" t="s">
        <v>811</v>
      </c>
      <c r="C93" s="144"/>
      <c r="D93" s="144"/>
      <c r="E93" s="144"/>
      <c r="F93" s="144"/>
      <c r="G93" s="143" t="s">
        <v>279</v>
      </c>
    </row>
    <row r="94" spans="1:7" ht="30.5" thickBot="1" x14ac:dyDescent="0.4">
      <c r="A94" s="286"/>
      <c r="B94" s="211" t="s">
        <v>812</v>
      </c>
      <c r="C94" s="144"/>
      <c r="D94" s="144"/>
      <c r="E94" s="144"/>
      <c r="F94" s="144"/>
      <c r="G94" s="143" t="s">
        <v>284</v>
      </c>
    </row>
    <row r="95" spans="1:7" ht="60.5" thickBot="1" x14ac:dyDescent="0.4">
      <c r="A95" s="286"/>
      <c r="B95" s="211" t="s">
        <v>1650</v>
      </c>
      <c r="C95" s="144"/>
      <c r="D95" s="144"/>
      <c r="E95" s="144"/>
      <c r="F95" s="144"/>
      <c r="G95" s="143" t="s">
        <v>288</v>
      </c>
    </row>
    <row r="96" spans="1:7" ht="16" thickBot="1" x14ac:dyDescent="0.4">
      <c r="A96" s="286" t="s">
        <v>202</v>
      </c>
      <c r="B96" s="296" t="s">
        <v>1253</v>
      </c>
      <c r="C96" s="321" t="s">
        <v>602</v>
      </c>
      <c r="D96" s="321"/>
      <c r="E96" s="321"/>
      <c r="F96" s="321">
        <v>1</v>
      </c>
      <c r="G96" s="296"/>
    </row>
    <row r="97" spans="1:7" ht="16" thickBot="1" x14ac:dyDescent="0.4">
      <c r="A97" s="286" t="s">
        <v>202</v>
      </c>
      <c r="B97" s="296" t="s">
        <v>1087</v>
      </c>
      <c r="C97" s="321" t="s">
        <v>1258</v>
      </c>
      <c r="D97" s="321"/>
      <c r="E97" s="321"/>
      <c r="F97" s="321">
        <v>22240</v>
      </c>
      <c r="G97" s="296"/>
    </row>
    <row r="98" spans="1:7" ht="45.5" thickBot="1" x14ac:dyDescent="0.4">
      <c r="A98" s="286"/>
      <c r="B98" s="211" t="s">
        <v>813</v>
      </c>
      <c r="C98" s="144"/>
      <c r="D98" s="144"/>
      <c r="E98" s="144"/>
      <c r="F98" s="144"/>
      <c r="G98" s="143" t="s">
        <v>296</v>
      </c>
    </row>
    <row r="99" spans="1:7" ht="30.5" thickBot="1" x14ac:dyDescent="0.4">
      <c r="A99" s="286"/>
      <c r="B99" s="211" t="s">
        <v>814</v>
      </c>
      <c r="C99" s="144"/>
      <c r="D99" s="144"/>
      <c r="E99" s="144"/>
      <c r="F99" s="144"/>
      <c r="G99" s="143" t="s">
        <v>296</v>
      </c>
    </row>
    <row r="100" spans="1:7" ht="30.5" thickBot="1" x14ac:dyDescent="0.4">
      <c r="A100" s="286"/>
      <c r="B100" s="211" t="s">
        <v>815</v>
      </c>
      <c r="C100" s="144"/>
      <c r="D100" s="144"/>
      <c r="E100" s="144"/>
      <c r="F100" s="144"/>
      <c r="G100" s="143" t="s">
        <v>309</v>
      </c>
    </row>
    <row r="101" spans="1:7" ht="16" thickBot="1" x14ac:dyDescent="0.4">
      <c r="A101" s="286" t="s">
        <v>202</v>
      </c>
      <c r="B101" s="296" t="s">
        <v>1253</v>
      </c>
      <c r="C101" s="321" t="s">
        <v>602</v>
      </c>
      <c r="D101" s="321"/>
      <c r="E101" s="321">
        <v>1</v>
      </c>
      <c r="F101" s="321">
        <v>2</v>
      </c>
      <c r="G101" s="296"/>
    </row>
    <row r="102" spans="1:7" ht="31.5" thickBot="1" x14ac:dyDescent="0.4">
      <c r="A102" s="286" t="s">
        <v>202</v>
      </c>
      <c r="B102" s="296" t="s">
        <v>1259</v>
      </c>
      <c r="C102" s="321" t="s">
        <v>602</v>
      </c>
      <c r="D102" s="321"/>
      <c r="E102" s="321">
        <v>12</v>
      </c>
      <c r="F102" s="321">
        <v>7</v>
      </c>
      <c r="G102" s="296"/>
    </row>
    <row r="103" spans="1:7" ht="50.5" customHeight="1" thickBot="1" x14ac:dyDescent="0.4">
      <c r="A103" s="286"/>
      <c r="B103" s="211" t="s">
        <v>816</v>
      </c>
      <c r="C103" s="144"/>
      <c r="D103" s="144"/>
      <c r="E103" s="144"/>
      <c r="F103" s="144"/>
      <c r="G103" s="143" t="s">
        <v>319</v>
      </c>
    </row>
    <row r="104" spans="1:7" ht="47" thickBot="1" x14ac:dyDescent="0.4">
      <c r="A104" s="283" t="s">
        <v>202</v>
      </c>
      <c r="B104" s="201" t="s">
        <v>1338</v>
      </c>
      <c r="C104" s="305" t="s">
        <v>602</v>
      </c>
      <c r="D104" s="305">
        <v>1</v>
      </c>
      <c r="E104" s="305"/>
      <c r="F104" s="321"/>
      <c r="G104" s="296"/>
    </row>
    <row r="105" spans="1:7" ht="30.5" thickBot="1" x14ac:dyDescent="0.4">
      <c r="A105" s="286"/>
      <c r="B105" s="211" t="s">
        <v>817</v>
      </c>
      <c r="C105" s="144"/>
      <c r="D105" s="144"/>
      <c r="E105" s="144"/>
      <c r="F105" s="144"/>
      <c r="G105" s="143" t="s">
        <v>328</v>
      </c>
    </row>
    <row r="106" spans="1:7" ht="16" thickBot="1" x14ac:dyDescent="0.4">
      <c r="A106" s="286" t="s">
        <v>202</v>
      </c>
      <c r="B106" s="296" t="s">
        <v>1253</v>
      </c>
      <c r="C106" s="321" t="s">
        <v>752</v>
      </c>
      <c r="D106" s="321"/>
      <c r="E106" s="321">
        <v>2</v>
      </c>
      <c r="F106" s="321"/>
      <c r="G106" s="296"/>
    </row>
    <row r="107" spans="1:7" ht="47" thickBot="1" x14ac:dyDescent="0.4">
      <c r="A107" s="286" t="s">
        <v>202</v>
      </c>
      <c r="B107" s="296" t="s">
        <v>1494</v>
      </c>
      <c r="C107" s="144" t="s">
        <v>1495</v>
      </c>
      <c r="D107" s="144"/>
      <c r="E107" s="144">
        <v>900</v>
      </c>
      <c r="F107" s="144"/>
      <c r="G107" s="143"/>
    </row>
    <row r="108" spans="1:7" ht="16.149999999999999" customHeight="1" thickBot="1" x14ac:dyDescent="0.4">
      <c r="A108" s="886" t="s">
        <v>728</v>
      </c>
      <c r="B108" s="887"/>
      <c r="C108" s="887"/>
      <c r="D108" s="887"/>
      <c r="E108" s="887"/>
      <c r="F108" s="887"/>
      <c r="G108" s="888"/>
    </row>
    <row r="109" spans="1:7" ht="30.5" thickBot="1" x14ac:dyDescent="0.4">
      <c r="A109" s="21"/>
      <c r="B109" s="217" t="s">
        <v>1084</v>
      </c>
      <c r="C109" s="144"/>
      <c r="D109" s="144"/>
      <c r="E109" s="144"/>
      <c r="F109" s="144"/>
      <c r="G109" s="143" t="s">
        <v>288</v>
      </c>
    </row>
    <row r="110" spans="1:7" ht="16" thickBot="1" x14ac:dyDescent="0.4">
      <c r="A110" s="21" t="s">
        <v>694</v>
      </c>
      <c r="B110" s="149" t="s">
        <v>628</v>
      </c>
      <c r="C110" s="144" t="s">
        <v>602</v>
      </c>
      <c r="D110" s="305">
        <v>1</v>
      </c>
      <c r="E110" s="305">
        <v>2</v>
      </c>
      <c r="F110" s="305">
        <v>2</v>
      </c>
      <c r="G110" s="143"/>
    </row>
    <row r="111" spans="1:7" ht="16" thickBot="1" x14ac:dyDescent="0.4">
      <c r="A111" s="21"/>
      <c r="B111" s="211" t="s">
        <v>1085</v>
      </c>
      <c r="C111" s="144"/>
      <c r="D111" s="305"/>
      <c r="E111" s="305"/>
      <c r="F111" s="305"/>
      <c r="G111" s="143"/>
    </row>
    <row r="112" spans="1:7" ht="16" thickBot="1" x14ac:dyDescent="0.4">
      <c r="A112" s="21" t="s">
        <v>202</v>
      </c>
      <c r="B112" s="151" t="s">
        <v>1086</v>
      </c>
      <c r="C112" s="144" t="s">
        <v>602</v>
      </c>
      <c r="D112" s="305">
        <v>0</v>
      </c>
      <c r="E112" s="305">
        <v>1</v>
      </c>
      <c r="F112" s="305">
        <v>0</v>
      </c>
      <c r="G112" s="143"/>
    </row>
    <row r="113" spans="1:7" ht="16" thickBot="1" x14ac:dyDescent="0.4">
      <c r="A113" s="21" t="s">
        <v>202</v>
      </c>
      <c r="B113" s="266" t="s">
        <v>1087</v>
      </c>
      <c r="C113" s="144" t="s">
        <v>630</v>
      </c>
      <c r="D113" s="305">
        <v>0</v>
      </c>
      <c r="E113" s="305">
        <v>0</v>
      </c>
      <c r="F113" s="305">
        <v>1.48</v>
      </c>
      <c r="G113" s="143"/>
    </row>
    <row r="114" spans="1:7" ht="30.5" thickBot="1" x14ac:dyDescent="0.4">
      <c r="A114" s="21"/>
      <c r="B114" s="211" t="s">
        <v>1088</v>
      </c>
      <c r="C114" s="144"/>
      <c r="D114" s="305"/>
      <c r="E114" s="305"/>
      <c r="F114" s="305"/>
      <c r="G114" s="143"/>
    </row>
    <row r="115" spans="1:7" ht="16" thickBot="1" x14ac:dyDescent="0.4">
      <c r="A115" s="21" t="s">
        <v>202</v>
      </c>
      <c r="B115" s="151" t="s">
        <v>841</v>
      </c>
      <c r="C115" s="144" t="s">
        <v>600</v>
      </c>
      <c r="D115" s="305">
        <v>1</v>
      </c>
      <c r="E115" s="305">
        <v>1</v>
      </c>
      <c r="F115" s="305">
        <v>1</v>
      </c>
      <c r="G115" s="143"/>
    </row>
    <row r="116" spans="1:7" ht="16" thickBot="1" x14ac:dyDescent="0.4">
      <c r="A116" s="21" t="s">
        <v>202</v>
      </c>
      <c r="B116" s="130" t="s">
        <v>1089</v>
      </c>
      <c r="C116" s="144" t="s">
        <v>600</v>
      </c>
      <c r="D116" s="305">
        <v>2</v>
      </c>
      <c r="E116" s="305">
        <v>1</v>
      </c>
      <c r="F116" s="305">
        <v>1</v>
      </c>
      <c r="G116" s="143"/>
    </row>
    <row r="117" spans="1:7" ht="31.5" thickBot="1" x14ac:dyDescent="0.4">
      <c r="A117" s="21" t="s">
        <v>202</v>
      </c>
      <c r="B117" s="151" t="s">
        <v>1090</v>
      </c>
      <c r="C117" s="144" t="s">
        <v>600</v>
      </c>
      <c r="D117" s="305">
        <v>1</v>
      </c>
      <c r="E117" s="305">
        <v>1</v>
      </c>
      <c r="F117" s="305">
        <v>1</v>
      </c>
      <c r="G117" s="143"/>
    </row>
    <row r="118" spans="1:7" ht="53.5" customHeight="1" thickBot="1" x14ac:dyDescent="0.4">
      <c r="A118" s="21"/>
      <c r="B118" s="211" t="s">
        <v>1091</v>
      </c>
      <c r="C118" s="144"/>
      <c r="D118" s="305"/>
      <c r="E118" s="305"/>
      <c r="F118" s="305"/>
      <c r="G118" s="143"/>
    </row>
    <row r="119" spans="1:7" ht="34.15" customHeight="1" thickBot="1" x14ac:dyDescent="0.4">
      <c r="A119" s="21" t="s">
        <v>202</v>
      </c>
      <c r="B119" s="151" t="s">
        <v>1092</v>
      </c>
      <c r="C119" s="144" t="s">
        <v>602</v>
      </c>
      <c r="D119" s="305">
        <v>2</v>
      </c>
      <c r="E119" s="305">
        <v>1</v>
      </c>
      <c r="F119" s="305">
        <v>0</v>
      </c>
      <c r="G119" s="143"/>
    </row>
    <row r="120" spans="1:7" ht="31.5" thickBot="1" x14ac:dyDescent="0.4">
      <c r="A120" s="21" t="s">
        <v>202</v>
      </c>
      <c r="B120" s="266" t="s">
        <v>1093</v>
      </c>
      <c r="C120" s="144" t="s">
        <v>630</v>
      </c>
      <c r="D120" s="305">
        <v>100</v>
      </c>
      <c r="E120" s="305">
        <v>100</v>
      </c>
      <c r="F120" s="305">
        <v>100</v>
      </c>
      <c r="G120" s="143"/>
    </row>
    <row r="121" spans="1:7" ht="16" thickBot="1" x14ac:dyDescent="0.4">
      <c r="A121" s="21" t="s">
        <v>202</v>
      </c>
      <c r="B121" s="151" t="s">
        <v>1094</v>
      </c>
      <c r="C121" s="305" t="s">
        <v>602</v>
      </c>
      <c r="D121" s="305">
        <v>2</v>
      </c>
      <c r="E121" s="305">
        <v>1</v>
      </c>
      <c r="F121" s="305">
        <v>1</v>
      </c>
      <c r="G121" s="143"/>
    </row>
    <row r="122" spans="1:7" ht="33" customHeight="1" thickBot="1" x14ac:dyDescent="0.4">
      <c r="A122" s="21"/>
      <c r="B122" s="217" t="s">
        <v>1095</v>
      </c>
      <c r="C122" s="144"/>
      <c r="D122" s="305"/>
      <c r="E122" s="305"/>
      <c r="F122" s="305"/>
      <c r="G122" s="143" t="s">
        <v>294</v>
      </c>
    </row>
    <row r="123" spans="1:7" ht="33" customHeight="1" thickBot="1" x14ac:dyDescent="0.4">
      <c r="A123" s="21" t="s">
        <v>694</v>
      </c>
      <c r="B123" s="116" t="s">
        <v>779</v>
      </c>
      <c r="C123" s="126" t="s">
        <v>752</v>
      </c>
      <c r="D123" s="305">
        <v>1</v>
      </c>
      <c r="E123" s="305">
        <v>1</v>
      </c>
      <c r="F123" s="305">
        <v>1</v>
      </c>
      <c r="G123" s="143"/>
    </row>
    <row r="124" spans="1:7" ht="28.15" customHeight="1" thickBot="1" x14ac:dyDescent="0.4">
      <c r="A124" s="21" t="s">
        <v>694</v>
      </c>
      <c r="B124" s="286" t="s">
        <v>1096</v>
      </c>
      <c r="C124" s="144" t="s">
        <v>600</v>
      </c>
      <c r="D124" s="305">
        <v>52</v>
      </c>
      <c r="E124" s="305">
        <v>47</v>
      </c>
      <c r="F124" s="305">
        <v>49</v>
      </c>
      <c r="G124" s="143"/>
    </row>
    <row r="125" spans="1:7" ht="45.5" thickBot="1" x14ac:dyDescent="0.4">
      <c r="A125" s="21"/>
      <c r="B125" s="265" t="s">
        <v>1097</v>
      </c>
      <c r="C125" s="144"/>
      <c r="D125" s="305"/>
      <c r="E125" s="305"/>
      <c r="F125" s="305"/>
      <c r="G125" s="143" t="s">
        <v>296</v>
      </c>
    </row>
    <row r="126" spans="1:7" ht="16" thickBot="1" x14ac:dyDescent="0.4">
      <c r="A126" s="21" t="s">
        <v>202</v>
      </c>
      <c r="B126" s="151" t="s">
        <v>1098</v>
      </c>
      <c r="C126" s="144" t="s">
        <v>600</v>
      </c>
      <c r="D126" s="305">
        <v>4</v>
      </c>
      <c r="E126" s="305">
        <v>5</v>
      </c>
      <c r="F126" s="305">
        <v>5</v>
      </c>
      <c r="G126" s="143"/>
    </row>
    <row r="127" spans="1:7" ht="47" thickBot="1" x14ac:dyDescent="0.4">
      <c r="A127" s="21" t="s">
        <v>202</v>
      </c>
      <c r="B127" s="266" t="s">
        <v>1099</v>
      </c>
      <c r="C127" s="144" t="s">
        <v>600</v>
      </c>
      <c r="D127" s="305">
        <v>1</v>
      </c>
      <c r="E127" s="305">
        <v>1</v>
      </c>
      <c r="F127" s="305">
        <v>1</v>
      </c>
      <c r="G127" s="143"/>
    </row>
    <row r="128" spans="1:7" ht="31.5" thickBot="1" x14ac:dyDescent="0.4">
      <c r="A128" s="21" t="s">
        <v>202</v>
      </c>
      <c r="B128" s="151" t="s">
        <v>1100</v>
      </c>
      <c r="C128" s="144" t="s">
        <v>600</v>
      </c>
      <c r="D128" s="305">
        <v>1</v>
      </c>
      <c r="E128" s="305">
        <v>1</v>
      </c>
      <c r="F128" s="305">
        <v>1</v>
      </c>
      <c r="G128" s="143"/>
    </row>
    <row r="129" spans="1:7" ht="16" thickBot="1" x14ac:dyDescent="0.4">
      <c r="A129" s="21" t="s">
        <v>202</v>
      </c>
      <c r="B129" s="151" t="s">
        <v>1101</v>
      </c>
      <c r="C129" s="305" t="s">
        <v>600</v>
      </c>
      <c r="D129" s="305">
        <v>2</v>
      </c>
      <c r="E129" s="305">
        <v>2</v>
      </c>
      <c r="F129" s="305">
        <v>2</v>
      </c>
      <c r="G129" s="143"/>
    </row>
    <row r="130" spans="1:7" ht="31.5" thickBot="1" x14ac:dyDescent="0.4">
      <c r="A130" s="21" t="s">
        <v>202</v>
      </c>
      <c r="B130" s="151" t="s">
        <v>1102</v>
      </c>
      <c r="C130" s="305" t="s">
        <v>600</v>
      </c>
      <c r="D130" s="305">
        <v>1</v>
      </c>
      <c r="E130" s="305">
        <v>1</v>
      </c>
      <c r="F130" s="305">
        <v>1</v>
      </c>
      <c r="G130" s="143"/>
    </row>
    <row r="131" spans="1:7" ht="30.5" thickBot="1" x14ac:dyDescent="0.4">
      <c r="A131" s="21" t="s">
        <v>202</v>
      </c>
      <c r="B131" s="265" t="s">
        <v>1103</v>
      </c>
      <c r="C131" s="305"/>
      <c r="D131" s="305"/>
      <c r="E131" s="305"/>
      <c r="F131" s="305"/>
      <c r="G131" s="143"/>
    </row>
    <row r="132" spans="1:7" ht="31.5" thickBot="1" x14ac:dyDescent="0.4">
      <c r="A132" s="21" t="s">
        <v>202</v>
      </c>
      <c r="B132" s="130" t="s">
        <v>1104</v>
      </c>
      <c r="C132" s="305" t="s">
        <v>602</v>
      </c>
      <c r="D132" s="305">
        <v>0</v>
      </c>
      <c r="E132" s="305">
        <v>1</v>
      </c>
      <c r="F132" s="305">
        <v>0</v>
      </c>
      <c r="G132" s="143"/>
    </row>
    <row r="133" spans="1:7" ht="30.5" thickBot="1" x14ac:dyDescent="0.4">
      <c r="A133" s="21" t="s">
        <v>202</v>
      </c>
      <c r="B133" s="265" t="s">
        <v>1105</v>
      </c>
      <c r="C133" s="305"/>
      <c r="D133" s="305"/>
      <c r="E133" s="305"/>
      <c r="F133" s="305"/>
      <c r="G133" s="143"/>
    </row>
    <row r="134" spans="1:7" ht="16" thickBot="1" x14ac:dyDescent="0.4">
      <c r="A134" s="21" t="s">
        <v>202</v>
      </c>
      <c r="B134" s="264" t="s">
        <v>1106</v>
      </c>
      <c r="C134" s="305" t="s">
        <v>602</v>
      </c>
      <c r="D134" s="305"/>
      <c r="E134" s="305"/>
      <c r="F134" s="305">
        <v>1</v>
      </c>
      <c r="G134" s="143"/>
    </row>
    <row r="135" spans="1:7" ht="30.5" thickBot="1" x14ac:dyDescent="0.4">
      <c r="A135" s="21"/>
      <c r="B135" s="265" t="s">
        <v>1107</v>
      </c>
      <c r="C135" s="305"/>
      <c r="D135" s="305"/>
      <c r="E135" s="305"/>
      <c r="F135" s="305"/>
      <c r="G135" s="143"/>
    </row>
    <row r="136" spans="1:7" ht="47" thickBot="1" x14ac:dyDescent="0.4">
      <c r="A136" s="283" t="s">
        <v>202</v>
      </c>
      <c r="B136" s="280" t="s">
        <v>1472</v>
      </c>
      <c r="C136" s="305" t="s">
        <v>600</v>
      </c>
      <c r="D136" s="305">
        <v>0</v>
      </c>
      <c r="E136" s="305">
        <v>0</v>
      </c>
      <c r="F136" s="305">
        <v>1</v>
      </c>
      <c r="G136" s="143"/>
    </row>
    <row r="137" spans="1:7" ht="16" thickBot="1" x14ac:dyDescent="0.4">
      <c r="A137" s="283" t="s">
        <v>202</v>
      </c>
      <c r="B137" s="280" t="s">
        <v>1470</v>
      </c>
      <c r="C137" s="305" t="s">
        <v>600</v>
      </c>
      <c r="D137" s="305">
        <v>3</v>
      </c>
      <c r="E137" s="305">
        <v>2</v>
      </c>
      <c r="F137" s="305">
        <v>2</v>
      </c>
      <c r="G137" s="143"/>
    </row>
    <row r="138" spans="1:7" ht="31.5" thickBot="1" x14ac:dyDescent="0.4">
      <c r="A138" s="283" t="s">
        <v>202</v>
      </c>
      <c r="B138" s="280" t="s">
        <v>1108</v>
      </c>
      <c r="C138" s="305" t="s">
        <v>600</v>
      </c>
      <c r="D138" s="305">
        <v>6</v>
      </c>
      <c r="E138" s="305">
        <v>4</v>
      </c>
      <c r="F138" s="305">
        <v>4</v>
      </c>
      <c r="G138" s="143"/>
    </row>
    <row r="139" spans="1:7" ht="31.5" thickBot="1" x14ac:dyDescent="0.4">
      <c r="A139" s="283" t="s">
        <v>202</v>
      </c>
      <c r="B139" s="280" t="s">
        <v>1109</v>
      </c>
      <c r="C139" s="305" t="s">
        <v>600</v>
      </c>
      <c r="D139" s="305">
        <v>15</v>
      </c>
      <c r="E139" s="305">
        <v>13</v>
      </c>
      <c r="F139" s="305">
        <v>12</v>
      </c>
      <c r="G139" s="143"/>
    </row>
    <row r="140" spans="1:7" ht="31.5" thickBot="1" x14ac:dyDescent="0.4">
      <c r="A140" s="283" t="s">
        <v>202</v>
      </c>
      <c r="B140" s="152" t="s">
        <v>1651</v>
      </c>
      <c r="C140" s="305" t="s">
        <v>1110</v>
      </c>
      <c r="D140" s="305">
        <v>1</v>
      </c>
      <c r="E140" s="305">
        <v>1</v>
      </c>
      <c r="F140" s="305">
        <v>1</v>
      </c>
      <c r="G140" s="143"/>
    </row>
    <row r="141" spans="1:7" ht="30.65" customHeight="1" thickBot="1" x14ac:dyDescent="0.4">
      <c r="A141" s="283"/>
      <c r="B141" s="521" t="s">
        <v>1112</v>
      </c>
      <c r="C141" s="305"/>
      <c r="D141" s="305"/>
      <c r="E141" s="305"/>
      <c r="F141" s="305"/>
      <c r="G141" s="143" t="s">
        <v>1111</v>
      </c>
    </row>
    <row r="142" spans="1:7" ht="68.5" customHeight="1" thickBot="1" x14ac:dyDescent="0.4">
      <c r="A142" s="153" t="s">
        <v>694</v>
      </c>
      <c r="B142" s="266" t="s">
        <v>634</v>
      </c>
      <c r="C142" s="397" t="s">
        <v>602</v>
      </c>
      <c r="D142" s="397">
        <v>0</v>
      </c>
      <c r="E142" s="397">
        <v>1</v>
      </c>
      <c r="F142" s="397">
        <v>2</v>
      </c>
      <c r="G142" s="361"/>
    </row>
    <row r="143" spans="1:7" ht="62.5" thickBot="1" x14ac:dyDescent="0.4">
      <c r="A143" s="21" t="s">
        <v>694</v>
      </c>
      <c r="B143" s="266" t="s">
        <v>1340</v>
      </c>
      <c r="C143" s="144" t="s">
        <v>602</v>
      </c>
      <c r="D143" s="305">
        <v>0</v>
      </c>
      <c r="E143" s="305">
        <v>0</v>
      </c>
      <c r="F143" s="305">
        <v>1</v>
      </c>
      <c r="G143" s="143"/>
    </row>
    <row r="144" spans="1:7" ht="40.15" customHeight="1" thickBot="1" x14ac:dyDescent="0.4">
      <c r="A144" s="21"/>
      <c r="B144" s="265" t="s">
        <v>1113</v>
      </c>
      <c r="C144" s="144"/>
      <c r="D144" s="305"/>
      <c r="E144" s="305"/>
      <c r="F144" s="305"/>
      <c r="G144" s="143"/>
    </row>
    <row r="145" spans="1:7" ht="31.5" thickBot="1" x14ac:dyDescent="0.4">
      <c r="A145" s="21" t="s">
        <v>202</v>
      </c>
      <c r="B145" s="263" t="s">
        <v>1114</v>
      </c>
      <c r="C145" s="144" t="s">
        <v>602</v>
      </c>
      <c r="D145" s="305">
        <v>0</v>
      </c>
      <c r="E145" s="305">
        <v>0</v>
      </c>
      <c r="F145" s="305">
        <v>1</v>
      </c>
      <c r="G145" s="143"/>
    </row>
    <row r="146" spans="1:7" ht="47" thickBot="1" x14ac:dyDescent="0.4">
      <c r="A146" s="21" t="s">
        <v>202</v>
      </c>
      <c r="B146" s="263" t="s">
        <v>1115</v>
      </c>
      <c r="C146" s="144" t="s">
        <v>602</v>
      </c>
      <c r="D146" s="305">
        <v>0</v>
      </c>
      <c r="E146" s="305">
        <v>0</v>
      </c>
      <c r="F146" s="305">
        <v>1</v>
      </c>
      <c r="G146" s="143"/>
    </row>
    <row r="147" spans="1:7" ht="16" thickBot="1" x14ac:dyDescent="0.4">
      <c r="A147" s="21"/>
      <c r="B147" s="265" t="s">
        <v>1116</v>
      </c>
      <c r="C147" s="144"/>
      <c r="D147" s="305"/>
      <c r="E147" s="305"/>
      <c r="F147" s="305"/>
      <c r="G147" s="143"/>
    </row>
    <row r="148" spans="1:7" ht="31.5" thickBot="1" x14ac:dyDescent="0.4">
      <c r="A148" s="21" t="s">
        <v>202</v>
      </c>
      <c r="B148" s="263" t="s">
        <v>1117</v>
      </c>
      <c r="C148" s="126" t="s">
        <v>602</v>
      </c>
      <c r="D148" s="305">
        <v>0</v>
      </c>
      <c r="E148" s="305">
        <v>0</v>
      </c>
      <c r="F148" s="305">
        <v>1</v>
      </c>
      <c r="G148" s="143"/>
    </row>
    <row r="149" spans="1:7" ht="47" thickBot="1" x14ac:dyDescent="0.4">
      <c r="A149" s="21" t="s">
        <v>202</v>
      </c>
      <c r="B149" s="263" t="s">
        <v>1652</v>
      </c>
      <c r="C149" s="316" t="s">
        <v>630</v>
      </c>
      <c r="D149" s="305">
        <v>0</v>
      </c>
      <c r="E149" s="305">
        <v>0</v>
      </c>
      <c r="F149" s="305">
        <v>280</v>
      </c>
      <c r="G149" s="143"/>
    </row>
    <row r="150" spans="1:7" ht="45.5" thickBot="1" x14ac:dyDescent="0.4">
      <c r="A150" s="21"/>
      <c r="B150" s="425" t="s">
        <v>1341</v>
      </c>
      <c r="C150" s="316"/>
      <c r="D150" s="144"/>
      <c r="E150" s="144"/>
      <c r="F150" s="144"/>
      <c r="G150" s="143"/>
    </row>
    <row r="151" spans="1:7" ht="16" thickBot="1" x14ac:dyDescent="0.4">
      <c r="A151" s="21" t="s">
        <v>202</v>
      </c>
      <c r="B151" s="322" t="s">
        <v>1121</v>
      </c>
      <c r="C151" s="144" t="s">
        <v>602</v>
      </c>
      <c r="D151" s="305">
        <v>0</v>
      </c>
      <c r="E151" s="305">
        <v>0</v>
      </c>
      <c r="F151" s="305">
        <v>1</v>
      </c>
      <c r="G151" s="143"/>
    </row>
    <row r="152" spans="1:7" ht="31.5" thickBot="1" x14ac:dyDescent="0.4">
      <c r="A152" s="21" t="s">
        <v>202</v>
      </c>
      <c r="B152" s="263" t="s">
        <v>1118</v>
      </c>
      <c r="C152" s="144" t="s">
        <v>630</v>
      </c>
      <c r="D152" s="305">
        <v>0</v>
      </c>
      <c r="E152" s="305">
        <v>0</v>
      </c>
      <c r="F152" s="305">
        <v>500</v>
      </c>
      <c r="G152" s="143"/>
    </row>
    <row r="153" spans="1:7" ht="31.5" thickBot="1" x14ac:dyDescent="0.4">
      <c r="A153" s="21" t="s">
        <v>202</v>
      </c>
      <c r="B153" s="263" t="s">
        <v>1119</v>
      </c>
      <c r="C153" s="144" t="s">
        <v>602</v>
      </c>
      <c r="D153" s="305">
        <v>0</v>
      </c>
      <c r="E153" s="305">
        <v>0</v>
      </c>
      <c r="F153" s="305">
        <v>2</v>
      </c>
      <c r="G153" s="143"/>
    </row>
    <row r="154" spans="1:7" ht="47" thickBot="1" x14ac:dyDescent="0.4">
      <c r="A154" s="21" t="s">
        <v>202</v>
      </c>
      <c r="B154" s="263" t="s">
        <v>1120</v>
      </c>
      <c r="C154" s="144" t="s">
        <v>630</v>
      </c>
      <c r="D154" s="305">
        <v>0</v>
      </c>
      <c r="E154" s="305">
        <v>0</v>
      </c>
      <c r="F154" s="305">
        <v>500</v>
      </c>
      <c r="G154" s="143"/>
    </row>
    <row r="155" spans="1:7" ht="45.5" thickBot="1" x14ac:dyDescent="0.4">
      <c r="A155" s="21"/>
      <c r="B155" s="265" t="s">
        <v>1342</v>
      </c>
      <c r="C155" s="144"/>
      <c r="D155" s="305"/>
      <c r="E155" s="305"/>
      <c r="F155" s="305"/>
      <c r="G155" s="143"/>
    </row>
    <row r="156" spans="1:7" ht="31.5" thickBot="1" x14ac:dyDescent="0.4">
      <c r="A156" s="21" t="s">
        <v>202</v>
      </c>
      <c r="B156" s="149" t="s">
        <v>1122</v>
      </c>
      <c r="C156" s="144" t="s">
        <v>602</v>
      </c>
      <c r="D156" s="305">
        <v>0</v>
      </c>
      <c r="E156" s="305">
        <v>0</v>
      </c>
      <c r="F156" s="305">
        <v>1</v>
      </c>
      <c r="G156" s="143"/>
    </row>
    <row r="157" spans="1:7" ht="16.149999999999999" customHeight="1" thickBot="1" x14ac:dyDescent="0.4">
      <c r="A157" s="889" t="s">
        <v>729</v>
      </c>
      <c r="B157" s="890"/>
      <c r="C157" s="890"/>
      <c r="D157" s="890"/>
      <c r="E157" s="890"/>
      <c r="F157" s="890"/>
      <c r="G157" s="891"/>
    </row>
    <row r="158" spans="1:7" ht="52.9" customHeight="1" thickBot="1" x14ac:dyDescent="0.4">
      <c r="A158" s="21"/>
      <c r="B158" s="217" t="s">
        <v>1123</v>
      </c>
      <c r="C158" s="144"/>
      <c r="D158" s="144"/>
      <c r="E158" s="144"/>
      <c r="F158" s="144"/>
      <c r="G158" s="143" t="s">
        <v>1124</v>
      </c>
    </row>
    <row r="159" spans="1:7" ht="18.649999999999999" customHeight="1" thickBot="1" x14ac:dyDescent="0.4">
      <c r="A159" s="21" t="s">
        <v>694</v>
      </c>
      <c r="B159" s="149" t="s">
        <v>627</v>
      </c>
      <c r="C159" s="144" t="s">
        <v>595</v>
      </c>
      <c r="D159" s="410">
        <v>15</v>
      </c>
      <c r="E159" s="410">
        <v>14</v>
      </c>
      <c r="F159" s="515">
        <v>13</v>
      </c>
      <c r="G159" s="143"/>
    </row>
    <row r="160" spans="1:7" ht="16" thickBot="1" x14ac:dyDescent="0.4">
      <c r="A160" s="21"/>
      <c r="B160" s="211" t="s">
        <v>1125</v>
      </c>
      <c r="C160" s="144"/>
      <c r="D160" s="516"/>
      <c r="E160" s="305"/>
      <c r="F160" s="305"/>
      <c r="G160" s="143"/>
    </row>
    <row r="161" spans="1:7" ht="16" thickBot="1" x14ac:dyDescent="0.4">
      <c r="A161" s="21" t="s">
        <v>202</v>
      </c>
      <c r="B161" s="282" t="s">
        <v>1126</v>
      </c>
      <c r="C161" s="207" t="s">
        <v>1131</v>
      </c>
      <c r="D161" s="516">
        <v>155</v>
      </c>
      <c r="E161" s="305">
        <v>120</v>
      </c>
      <c r="F161" s="305">
        <v>120</v>
      </c>
      <c r="G161" s="143"/>
    </row>
    <row r="162" spans="1:7" ht="16" thickBot="1" x14ac:dyDescent="0.4">
      <c r="A162" s="21" t="s">
        <v>202</v>
      </c>
      <c r="B162" s="130" t="s">
        <v>1127</v>
      </c>
      <c r="C162" s="207" t="s">
        <v>1131</v>
      </c>
      <c r="D162" s="272">
        <v>200</v>
      </c>
      <c r="E162" s="305">
        <v>190</v>
      </c>
      <c r="F162" s="305">
        <v>180</v>
      </c>
      <c r="G162" s="143"/>
    </row>
    <row r="163" spans="1:7" ht="37.9" customHeight="1" thickBot="1" x14ac:dyDescent="0.4">
      <c r="A163" s="21" t="s">
        <v>202</v>
      </c>
      <c r="B163" s="130" t="s">
        <v>1128</v>
      </c>
      <c r="C163" s="207" t="s">
        <v>1131</v>
      </c>
      <c r="D163" s="109">
        <v>50</v>
      </c>
      <c r="E163" s="142">
        <v>45</v>
      </c>
      <c r="F163" s="142">
        <v>40</v>
      </c>
      <c r="G163" s="143"/>
    </row>
    <row r="164" spans="1:7" ht="16" thickBot="1" x14ac:dyDescent="0.4">
      <c r="A164" s="21" t="s">
        <v>202</v>
      </c>
      <c r="B164" s="130" t="s">
        <v>1129</v>
      </c>
      <c r="C164" s="207" t="s">
        <v>600</v>
      </c>
      <c r="D164" s="109">
        <v>200</v>
      </c>
      <c r="E164" s="142">
        <v>200</v>
      </c>
      <c r="F164" s="142">
        <v>200</v>
      </c>
      <c r="G164" s="143"/>
    </row>
    <row r="165" spans="1:7" ht="16" thickBot="1" x14ac:dyDescent="0.4">
      <c r="A165" s="21" t="s">
        <v>202</v>
      </c>
      <c r="B165" s="279" t="s">
        <v>1130</v>
      </c>
      <c r="C165" s="207" t="s">
        <v>1131</v>
      </c>
      <c r="D165" s="109">
        <v>0</v>
      </c>
      <c r="E165" s="142">
        <v>0</v>
      </c>
      <c r="F165" s="142">
        <v>0</v>
      </c>
      <c r="G165" s="143"/>
    </row>
    <row r="166" spans="1:7" ht="30.5" thickBot="1" x14ac:dyDescent="0.4">
      <c r="A166" s="21"/>
      <c r="B166" s="211" t="s">
        <v>1132</v>
      </c>
      <c r="C166" s="144"/>
      <c r="D166" s="513"/>
      <c r="E166" s="514"/>
      <c r="F166" s="514"/>
      <c r="G166" s="143"/>
    </row>
    <row r="167" spans="1:7" ht="16" thickBot="1" x14ac:dyDescent="0.4">
      <c r="A167" s="21" t="s">
        <v>202</v>
      </c>
      <c r="B167" s="282" t="s">
        <v>1133</v>
      </c>
      <c r="C167" s="207" t="s">
        <v>600</v>
      </c>
      <c r="D167" s="109">
        <v>0</v>
      </c>
      <c r="E167" s="142">
        <v>0</v>
      </c>
      <c r="F167" s="142">
        <v>0</v>
      </c>
      <c r="G167" s="143"/>
    </row>
    <row r="168" spans="1:7" ht="16" thickBot="1" x14ac:dyDescent="0.4">
      <c r="A168" s="21" t="s">
        <v>202</v>
      </c>
      <c r="B168" s="282" t="s">
        <v>1134</v>
      </c>
      <c r="C168" s="207" t="s">
        <v>600</v>
      </c>
      <c r="D168" s="109"/>
      <c r="E168" s="142"/>
      <c r="F168" s="142"/>
      <c r="G168" s="143"/>
    </row>
    <row r="169" spans="1:7" ht="16" thickBot="1" x14ac:dyDescent="0.4">
      <c r="A169" s="21" t="s">
        <v>202</v>
      </c>
      <c r="B169" s="282" t="s">
        <v>1135</v>
      </c>
      <c r="C169" s="207" t="s">
        <v>600</v>
      </c>
      <c r="D169" s="109"/>
      <c r="E169" s="142"/>
      <c r="F169" s="142">
        <v>20</v>
      </c>
      <c r="G169" s="143"/>
    </row>
    <row r="170" spans="1:7" ht="60.5" thickBot="1" x14ac:dyDescent="0.4">
      <c r="A170" s="21"/>
      <c r="B170" s="297" t="s">
        <v>1136</v>
      </c>
      <c r="C170" s="295"/>
      <c r="D170" s="516"/>
      <c r="E170" s="305"/>
      <c r="F170" s="305"/>
      <c r="G170" s="143"/>
    </row>
    <row r="171" spans="1:7" ht="16" thickBot="1" x14ac:dyDescent="0.4">
      <c r="A171" s="21" t="s">
        <v>202</v>
      </c>
      <c r="B171" s="130" t="s">
        <v>1137</v>
      </c>
      <c r="C171" s="207" t="s">
        <v>600</v>
      </c>
      <c r="D171" s="516">
        <v>3</v>
      </c>
      <c r="E171" s="305">
        <v>3</v>
      </c>
      <c r="F171" s="305">
        <v>3</v>
      </c>
      <c r="G171" s="143"/>
    </row>
    <row r="172" spans="1:7" ht="31.5" thickBot="1" x14ac:dyDescent="0.4">
      <c r="A172" s="21" t="s">
        <v>202</v>
      </c>
      <c r="B172" s="296" t="s">
        <v>1138</v>
      </c>
      <c r="C172" s="207" t="s">
        <v>600</v>
      </c>
      <c r="D172" s="516">
        <v>3</v>
      </c>
      <c r="E172" s="305">
        <v>3</v>
      </c>
      <c r="F172" s="305">
        <v>3</v>
      </c>
      <c r="G172" s="143"/>
    </row>
    <row r="173" spans="1:7" ht="31.5" thickBot="1" x14ac:dyDescent="0.4">
      <c r="A173" s="21" t="s">
        <v>202</v>
      </c>
      <c r="B173" s="296" t="s">
        <v>1139</v>
      </c>
      <c r="C173" s="207" t="s">
        <v>600</v>
      </c>
      <c r="D173" s="516">
        <v>5</v>
      </c>
      <c r="E173" s="305">
        <v>5</v>
      </c>
      <c r="F173" s="305">
        <v>5</v>
      </c>
      <c r="G173" s="143"/>
    </row>
    <row r="174" spans="1:7" ht="30.5" thickBot="1" x14ac:dyDescent="0.4">
      <c r="A174" s="21"/>
      <c r="B174" s="217" t="s">
        <v>1140</v>
      </c>
      <c r="C174" s="144"/>
      <c r="D174" s="511"/>
      <c r="E174" s="512"/>
      <c r="F174" s="512"/>
      <c r="G174" s="143" t="s">
        <v>277</v>
      </c>
    </row>
    <row r="175" spans="1:7" ht="16" thickBot="1" x14ac:dyDescent="0.4">
      <c r="A175" s="21" t="s">
        <v>694</v>
      </c>
      <c r="B175" s="149" t="s">
        <v>628</v>
      </c>
      <c r="C175" s="144" t="s">
        <v>602</v>
      </c>
      <c r="D175" s="516"/>
      <c r="E175" s="305"/>
      <c r="F175" s="305">
        <v>2</v>
      </c>
      <c r="G175" s="143" t="s">
        <v>288</v>
      </c>
    </row>
    <row r="176" spans="1:7" ht="35.5" customHeight="1" thickBot="1" x14ac:dyDescent="0.4">
      <c r="A176" s="21"/>
      <c r="B176" s="297" t="s">
        <v>1141</v>
      </c>
      <c r="C176" s="295"/>
      <c r="D176" s="511"/>
      <c r="E176" s="512"/>
      <c r="F176" s="512"/>
      <c r="G176" s="143"/>
    </row>
    <row r="177" spans="1:7" ht="16" thickBot="1" x14ac:dyDescent="0.4">
      <c r="A177" s="21" t="s">
        <v>202</v>
      </c>
      <c r="B177" s="130" t="s">
        <v>1142</v>
      </c>
      <c r="C177" s="144" t="s">
        <v>602</v>
      </c>
      <c r="D177" s="516">
        <v>5</v>
      </c>
      <c r="E177" s="305">
        <v>5</v>
      </c>
      <c r="F177" s="305">
        <v>5</v>
      </c>
      <c r="G177" s="143"/>
    </row>
    <row r="178" spans="1:7" ht="16" thickBot="1" x14ac:dyDescent="0.4">
      <c r="A178" s="21" t="s">
        <v>202</v>
      </c>
      <c r="B178" s="294" t="s">
        <v>1143</v>
      </c>
      <c r="C178" s="144" t="s">
        <v>632</v>
      </c>
      <c r="D178" s="516">
        <v>6.5</v>
      </c>
      <c r="E178" s="305">
        <v>6.5</v>
      </c>
      <c r="F178" s="305">
        <v>17</v>
      </c>
      <c r="G178" s="143"/>
    </row>
    <row r="179" spans="1:7" ht="31.9" customHeight="1" thickBot="1" x14ac:dyDescent="0.4">
      <c r="A179" s="21" t="s">
        <v>202</v>
      </c>
      <c r="B179" s="130" t="s">
        <v>1144</v>
      </c>
      <c r="C179" s="144" t="s">
        <v>630</v>
      </c>
      <c r="D179" s="516">
        <v>62.3</v>
      </c>
      <c r="E179" s="305">
        <v>62.3</v>
      </c>
      <c r="F179" s="305">
        <v>62.3</v>
      </c>
      <c r="G179" s="143"/>
    </row>
    <row r="180" spans="1:7" ht="31.9" customHeight="1" thickBot="1" x14ac:dyDescent="0.4">
      <c r="A180" s="21" t="s">
        <v>202</v>
      </c>
      <c r="B180" s="296" t="s">
        <v>1390</v>
      </c>
      <c r="C180" s="144" t="s">
        <v>602</v>
      </c>
      <c r="D180" s="516">
        <v>1</v>
      </c>
      <c r="E180" s="305">
        <v>1</v>
      </c>
      <c r="F180" s="305">
        <v>1</v>
      </c>
      <c r="G180" s="143"/>
    </row>
    <row r="181" spans="1:7" ht="47.5" customHeight="1" thickBot="1" x14ac:dyDescent="0.4">
      <c r="A181" s="21" t="s">
        <v>202</v>
      </c>
      <c r="B181" s="296" t="s">
        <v>1391</v>
      </c>
      <c r="C181" s="144" t="s">
        <v>602</v>
      </c>
      <c r="D181" s="516">
        <v>0</v>
      </c>
      <c r="E181" s="305">
        <v>0</v>
      </c>
      <c r="F181" s="305">
        <v>0</v>
      </c>
      <c r="G181" s="143"/>
    </row>
    <row r="182" spans="1:7" ht="35.5" customHeight="1" thickBot="1" x14ac:dyDescent="0.4">
      <c r="A182" s="21"/>
      <c r="B182" s="211" t="s">
        <v>1145</v>
      </c>
      <c r="C182" s="144"/>
      <c r="D182" s="516"/>
      <c r="E182" s="305"/>
      <c r="F182" s="305"/>
      <c r="G182" s="143"/>
    </row>
    <row r="183" spans="1:7" ht="16" thickBot="1" x14ac:dyDescent="0.4">
      <c r="A183" s="21" t="s">
        <v>202</v>
      </c>
      <c r="B183" s="149" t="s">
        <v>1146</v>
      </c>
      <c r="C183" s="144" t="s">
        <v>602</v>
      </c>
      <c r="D183" s="516">
        <v>0</v>
      </c>
      <c r="E183" s="305">
        <v>0</v>
      </c>
      <c r="F183" s="305">
        <v>1</v>
      </c>
      <c r="G183" s="143"/>
    </row>
    <row r="184" spans="1:7" ht="16" thickBot="1" x14ac:dyDescent="0.4">
      <c r="A184" s="21" t="s">
        <v>202</v>
      </c>
      <c r="B184" s="149" t="s">
        <v>1147</v>
      </c>
      <c r="C184" s="144" t="s">
        <v>600</v>
      </c>
      <c r="D184" s="516">
        <v>150</v>
      </c>
      <c r="E184" s="305">
        <v>120</v>
      </c>
      <c r="F184" s="305">
        <v>120</v>
      </c>
      <c r="G184" s="143"/>
    </row>
    <row r="185" spans="1:7" ht="16.149999999999999" customHeight="1" thickBot="1" x14ac:dyDescent="0.4">
      <c r="A185" s="886" t="s">
        <v>730</v>
      </c>
      <c r="B185" s="887"/>
      <c r="C185" s="887"/>
      <c r="D185" s="887"/>
      <c r="E185" s="887"/>
      <c r="F185" s="887"/>
      <c r="G185" s="888"/>
    </row>
    <row r="186" spans="1:7" ht="82.5" customHeight="1" thickBot="1" x14ac:dyDescent="0.4">
      <c r="A186" s="21"/>
      <c r="B186" s="217" t="s">
        <v>818</v>
      </c>
      <c r="C186" s="144"/>
      <c r="D186" s="144"/>
      <c r="E186" s="144"/>
      <c r="F186" s="144"/>
      <c r="G186" s="143" t="s">
        <v>365</v>
      </c>
    </row>
    <row r="187" spans="1:7" ht="62.5" thickBot="1" x14ac:dyDescent="0.4">
      <c r="A187" s="259" t="s">
        <v>694</v>
      </c>
      <c r="B187" s="149" t="s">
        <v>819</v>
      </c>
      <c r="C187" s="144" t="s">
        <v>674</v>
      </c>
      <c r="D187" s="260">
        <v>72</v>
      </c>
      <c r="E187" s="260">
        <v>74</v>
      </c>
      <c r="F187" s="260">
        <v>76</v>
      </c>
      <c r="G187" s="143"/>
    </row>
    <row r="188" spans="1:7" ht="69" customHeight="1" thickBot="1" x14ac:dyDescent="0.4">
      <c r="A188" s="21"/>
      <c r="B188" s="211" t="s">
        <v>820</v>
      </c>
      <c r="C188" s="144"/>
      <c r="D188" s="144"/>
      <c r="E188" s="144"/>
      <c r="F188" s="144"/>
      <c r="G188" s="143"/>
    </row>
    <row r="189" spans="1:7" ht="52.9" customHeight="1" thickBot="1" x14ac:dyDescent="0.4">
      <c r="A189" s="21" t="s">
        <v>202</v>
      </c>
      <c r="B189" s="149" t="s">
        <v>821</v>
      </c>
      <c r="C189" s="144" t="s">
        <v>600</v>
      </c>
      <c r="D189" s="144">
        <v>1</v>
      </c>
      <c r="E189" s="144">
        <v>1</v>
      </c>
      <c r="F189" s="144">
        <v>1</v>
      </c>
      <c r="G189" s="143"/>
    </row>
    <row r="190" spans="1:7" ht="67.900000000000006" customHeight="1" thickBot="1" x14ac:dyDescent="0.4">
      <c r="A190" s="21"/>
      <c r="B190" s="217" t="s">
        <v>822</v>
      </c>
      <c r="C190" s="144"/>
      <c r="D190" s="144"/>
      <c r="E190" s="144"/>
      <c r="F190" s="144"/>
      <c r="G190" s="143" t="s">
        <v>367</v>
      </c>
    </row>
    <row r="191" spans="1:7" ht="53.5" customHeight="1" thickBot="1" x14ac:dyDescent="0.4">
      <c r="A191" s="21" t="s">
        <v>694</v>
      </c>
      <c r="B191" s="149" t="s">
        <v>638</v>
      </c>
      <c r="C191" s="144" t="s">
        <v>600</v>
      </c>
      <c r="D191" s="144">
        <v>14</v>
      </c>
      <c r="E191" s="144">
        <v>17</v>
      </c>
      <c r="F191" s="144">
        <v>21</v>
      </c>
      <c r="G191" s="143"/>
    </row>
    <row r="192" spans="1:7" ht="47.5" customHeight="1" thickBot="1" x14ac:dyDescent="0.4">
      <c r="A192" s="21"/>
      <c r="B192" s="211" t="s">
        <v>823</v>
      </c>
      <c r="C192" s="144"/>
      <c r="D192" s="144"/>
      <c r="E192" s="144"/>
      <c r="F192" s="144"/>
      <c r="G192" s="143"/>
    </row>
    <row r="193" spans="1:7" ht="63.65" customHeight="1" thickBot="1" x14ac:dyDescent="0.4">
      <c r="A193" s="21" t="s">
        <v>202</v>
      </c>
      <c r="B193" s="130" t="s">
        <v>1229</v>
      </c>
      <c r="C193" s="144" t="s">
        <v>601</v>
      </c>
      <c r="D193" s="144">
        <v>80</v>
      </c>
      <c r="E193" s="144">
        <v>100</v>
      </c>
      <c r="F193" s="144">
        <v>100</v>
      </c>
      <c r="G193" s="143"/>
    </row>
    <row r="194" spans="1:7" ht="31.5" thickBot="1" x14ac:dyDescent="0.4">
      <c r="A194" s="21" t="s">
        <v>202</v>
      </c>
      <c r="B194" s="151" t="s">
        <v>824</v>
      </c>
      <c r="C194" s="144" t="s">
        <v>600</v>
      </c>
      <c r="D194" s="144">
        <v>2</v>
      </c>
      <c r="E194" s="144">
        <v>2</v>
      </c>
      <c r="F194" s="144">
        <v>2</v>
      </c>
      <c r="G194" s="143"/>
    </row>
    <row r="195" spans="1:7" ht="31.5" thickBot="1" x14ac:dyDescent="0.4">
      <c r="A195" s="21" t="s">
        <v>202</v>
      </c>
      <c r="B195" s="151" t="s">
        <v>825</v>
      </c>
      <c r="C195" s="144" t="s">
        <v>602</v>
      </c>
      <c r="D195" s="144">
        <v>0</v>
      </c>
      <c r="E195" s="144">
        <v>1</v>
      </c>
      <c r="F195" s="144">
        <v>0</v>
      </c>
      <c r="G195" s="143"/>
    </row>
    <row r="196" spans="1:7" ht="30.5" thickBot="1" x14ac:dyDescent="0.4">
      <c r="A196" s="21"/>
      <c r="B196" s="217" t="s">
        <v>826</v>
      </c>
      <c r="C196" s="144"/>
      <c r="D196" s="144"/>
      <c r="E196" s="144"/>
      <c r="F196" s="144"/>
      <c r="G196" s="143" t="s">
        <v>372</v>
      </c>
    </row>
    <row r="197" spans="1:7" ht="52.15" customHeight="1" thickBot="1" x14ac:dyDescent="0.4">
      <c r="A197" s="21" t="s">
        <v>694</v>
      </c>
      <c r="B197" s="149" t="s">
        <v>1583</v>
      </c>
      <c r="C197" s="144" t="s">
        <v>595</v>
      </c>
      <c r="D197" s="260">
        <v>64</v>
      </c>
      <c r="E197" s="260">
        <v>64.5</v>
      </c>
      <c r="F197" s="260">
        <v>64.5</v>
      </c>
      <c r="G197" s="143"/>
    </row>
    <row r="198" spans="1:7" ht="51.75" customHeight="1" thickBot="1" x14ac:dyDescent="0.4">
      <c r="A198" s="21"/>
      <c r="B198" s="211" t="s">
        <v>827</v>
      </c>
      <c r="C198" s="144"/>
      <c r="D198" s="144"/>
      <c r="E198" s="144"/>
      <c r="F198" s="144"/>
      <c r="G198" s="143"/>
    </row>
    <row r="199" spans="1:7" ht="16" thickBot="1" x14ac:dyDescent="0.4">
      <c r="A199" s="21" t="s">
        <v>202</v>
      </c>
      <c r="B199" s="151" t="s">
        <v>828</v>
      </c>
      <c r="C199" s="144" t="s">
        <v>600</v>
      </c>
      <c r="D199" s="144">
        <v>2</v>
      </c>
      <c r="E199" s="144">
        <v>2</v>
      </c>
      <c r="F199" s="144">
        <v>2</v>
      </c>
      <c r="G199" s="143"/>
    </row>
    <row r="200" spans="1:7" ht="16" thickBot="1" x14ac:dyDescent="0.4">
      <c r="A200" s="21" t="s">
        <v>202</v>
      </c>
      <c r="B200" s="151" t="s">
        <v>829</v>
      </c>
      <c r="C200" s="144" t="s">
        <v>600</v>
      </c>
      <c r="D200" s="144">
        <v>1</v>
      </c>
      <c r="E200" s="144">
        <v>1</v>
      </c>
      <c r="F200" s="144">
        <v>1</v>
      </c>
      <c r="G200" s="143"/>
    </row>
    <row r="201" spans="1:7" ht="33.65" customHeight="1" thickBot="1" x14ac:dyDescent="0.4">
      <c r="A201" s="21" t="s">
        <v>202</v>
      </c>
      <c r="B201" s="151" t="s">
        <v>830</v>
      </c>
      <c r="C201" s="144" t="s">
        <v>595</v>
      </c>
      <c r="D201" s="144">
        <v>30</v>
      </c>
      <c r="E201" s="144">
        <v>36</v>
      </c>
      <c r="F201" s="144">
        <v>38</v>
      </c>
      <c r="G201" s="143"/>
    </row>
    <row r="202" spans="1:7" ht="64.150000000000006" customHeight="1" thickBot="1" x14ac:dyDescent="0.4">
      <c r="A202" s="259" t="s">
        <v>202</v>
      </c>
      <c r="B202" s="151" t="s">
        <v>831</v>
      </c>
      <c r="C202" s="144" t="s">
        <v>601</v>
      </c>
      <c r="D202" s="144">
        <v>15</v>
      </c>
      <c r="E202" s="144">
        <v>20</v>
      </c>
      <c r="F202" s="144">
        <v>23</v>
      </c>
      <c r="G202" s="143"/>
    </row>
    <row r="203" spans="1:7" ht="30.5" thickBot="1" x14ac:dyDescent="0.4">
      <c r="A203" s="259"/>
      <c r="B203" s="217" t="s">
        <v>832</v>
      </c>
      <c r="C203" s="144"/>
      <c r="D203" s="144"/>
      <c r="E203" s="144"/>
      <c r="F203" s="144"/>
      <c r="G203" s="143" t="s">
        <v>376</v>
      </c>
    </row>
    <row r="204" spans="1:7" ht="31.5" thickBot="1" x14ac:dyDescent="0.4">
      <c r="A204" s="259" t="s">
        <v>694</v>
      </c>
      <c r="B204" s="637" t="s">
        <v>1307</v>
      </c>
      <c r="C204" s="565" t="s">
        <v>781</v>
      </c>
      <c r="D204" s="407">
        <v>2800</v>
      </c>
      <c r="E204" s="414">
        <v>3000</v>
      </c>
      <c r="F204" s="407">
        <v>3200</v>
      </c>
      <c r="G204" s="143"/>
    </row>
    <row r="205" spans="1:7" ht="47" thickBot="1" x14ac:dyDescent="0.4">
      <c r="A205" s="259" t="s">
        <v>694</v>
      </c>
      <c r="B205" s="125" t="s">
        <v>1444</v>
      </c>
      <c r="C205" s="565" t="s">
        <v>595</v>
      </c>
      <c r="D205" s="407">
        <v>36</v>
      </c>
      <c r="E205" s="414">
        <v>38</v>
      </c>
      <c r="F205" s="407">
        <v>40</v>
      </c>
      <c r="G205" s="143"/>
    </row>
    <row r="206" spans="1:7" ht="36" customHeight="1" thickBot="1" x14ac:dyDescent="0.4">
      <c r="A206" s="259" t="s">
        <v>694</v>
      </c>
      <c r="B206" s="127" t="s">
        <v>1445</v>
      </c>
      <c r="C206" s="565" t="s">
        <v>781</v>
      </c>
      <c r="D206" s="407">
        <v>5600</v>
      </c>
      <c r="E206" s="414">
        <v>5900</v>
      </c>
      <c r="F206" s="407">
        <v>6200</v>
      </c>
      <c r="G206" s="143"/>
    </row>
    <row r="207" spans="1:7" ht="31.5" thickBot="1" x14ac:dyDescent="0.4">
      <c r="A207" s="259" t="s">
        <v>694</v>
      </c>
      <c r="B207" s="116" t="s">
        <v>1308</v>
      </c>
      <c r="C207" s="639" t="s">
        <v>600</v>
      </c>
      <c r="D207" s="410">
        <v>30.5</v>
      </c>
      <c r="E207" s="526">
        <v>31</v>
      </c>
      <c r="F207" s="415">
        <v>31</v>
      </c>
      <c r="G207" s="143"/>
    </row>
    <row r="208" spans="1:7" ht="16" thickBot="1" x14ac:dyDescent="0.4">
      <c r="A208" s="259" t="s">
        <v>694</v>
      </c>
      <c r="B208" s="261" t="s">
        <v>639</v>
      </c>
      <c r="C208" s="126" t="s">
        <v>600</v>
      </c>
      <c r="D208" s="144">
        <v>38</v>
      </c>
      <c r="E208" s="144">
        <v>36</v>
      </c>
      <c r="F208" s="144">
        <v>35</v>
      </c>
      <c r="G208" s="143"/>
    </row>
    <row r="209" spans="1:7" ht="45.5" thickBot="1" x14ac:dyDescent="0.4">
      <c r="A209" s="259"/>
      <c r="B209" s="262" t="s">
        <v>833</v>
      </c>
      <c r="C209" s="144"/>
      <c r="D209" s="144"/>
      <c r="E209" s="144"/>
      <c r="F209" s="144"/>
      <c r="G209" s="143"/>
    </row>
    <row r="210" spans="1:7" ht="16" thickBot="1" x14ac:dyDescent="0.4">
      <c r="A210" s="259" t="s">
        <v>202</v>
      </c>
      <c r="B210" s="263" t="s">
        <v>834</v>
      </c>
      <c r="C210" s="144" t="s">
        <v>836</v>
      </c>
      <c r="D210" s="144">
        <v>250</v>
      </c>
      <c r="E210" s="144">
        <v>250</v>
      </c>
      <c r="F210" s="144">
        <v>250</v>
      </c>
      <c r="G210" s="143"/>
    </row>
    <row r="211" spans="1:7" ht="16" thickBot="1" x14ac:dyDescent="0.4">
      <c r="A211" s="259" t="s">
        <v>202</v>
      </c>
      <c r="B211" s="151" t="s">
        <v>835</v>
      </c>
      <c r="C211" s="144" t="s">
        <v>601</v>
      </c>
      <c r="D211" s="144">
        <v>230</v>
      </c>
      <c r="E211" s="144">
        <v>240</v>
      </c>
      <c r="F211" s="144">
        <v>240</v>
      </c>
      <c r="G211" s="143"/>
    </row>
    <row r="212" spans="1:7" ht="30.5" thickBot="1" x14ac:dyDescent="0.4">
      <c r="A212" s="259"/>
      <c r="B212" s="262" t="s">
        <v>837</v>
      </c>
      <c r="C212" s="144"/>
      <c r="D212" s="144"/>
      <c r="E212" s="144"/>
      <c r="F212" s="144"/>
      <c r="G212" s="143"/>
    </row>
    <row r="213" spans="1:7" ht="31.5" thickBot="1" x14ac:dyDescent="0.4">
      <c r="A213" s="259" t="s">
        <v>202</v>
      </c>
      <c r="B213" s="154" t="s">
        <v>838</v>
      </c>
      <c r="C213" s="144" t="s">
        <v>600</v>
      </c>
      <c r="D213" s="144">
        <v>10</v>
      </c>
      <c r="E213" s="144">
        <v>10</v>
      </c>
      <c r="F213" s="144">
        <v>10</v>
      </c>
      <c r="G213" s="143"/>
    </row>
    <row r="214" spans="1:7" ht="52.5" customHeight="1" thickBot="1" x14ac:dyDescent="0.4">
      <c r="A214" s="259"/>
      <c r="B214" s="217" t="s">
        <v>839</v>
      </c>
      <c r="C214" s="144"/>
      <c r="D214" s="144"/>
      <c r="E214" s="144"/>
      <c r="F214" s="144"/>
      <c r="G214" s="143" t="s">
        <v>319</v>
      </c>
    </row>
    <row r="215" spans="1:7" ht="31.5" thickBot="1" x14ac:dyDescent="0.4">
      <c r="A215" s="259" t="s">
        <v>694</v>
      </c>
      <c r="B215" s="263" t="s">
        <v>1653</v>
      </c>
      <c r="C215" s="144" t="s">
        <v>595</v>
      </c>
      <c r="D215" s="260">
        <v>50</v>
      </c>
      <c r="E215" s="260">
        <v>55</v>
      </c>
      <c r="F215" s="260">
        <v>60</v>
      </c>
      <c r="G215" s="143"/>
    </row>
    <row r="216" spans="1:7" ht="45.5" thickBot="1" x14ac:dyDescent="0.4">
      <c r="A216" s="259"/>
      <c r="B216" s="262" t="s">
        <v>840</v>
      </c>
      <c r="C216" s="144"/>
      <c r="D216" s="144"/>
      <c r="E216" s="144"/>
      <c r="F216" s="144"/>
      <c r="G216" s="143"/>
    </row>
    <row r="217" spans="1:7" ht="16" thickBot="1" x14ac:dyDescent="0.4">
      <c r="A217" s="259" t="s">
        <v>202</v>
      </c>
      <c r="B217" s="153" t="s">
        <v>841</v>
      </c>
      <c r="C217" s="144" t="s">
        <v>602</v>
      </c>
      <c r="D217" s="144">
        <v>3</v>
      </c>
      <c r="E217" s="144">
        <v>4</v>
      </c>
      <c r="F217" s="144">
        <v>4</v>
      </c>
      <c r="G217" s="143"/>
    </row>
    <row r="218" spans="1:7" ht="31.5" thickBot="1" x14ac:dyDescent="0.4">
      <c r="A218" s="259" t="s">
        <v>202</v>
      </c>
      <c r="B218" s="153" t="s">
        <v>842</v>
      </c>
      <c r="C218" s="144" t="s">
        <v>600</v>
      </c>
      <c r="D218" s="144">
        <v>1</v>
      </c>
      <c r="E218" s="144">
        <v>1</v>
      </c>
      <c r="F218" s="144">
        <v>1</v>
      </c>
      <c r="G218" s="143"/>
    </row>
    <row r="219" spans="1:7" ht="66" customHeight="1" thickBot="1" x14ac:dyDescent="0.4">
      <c r="A219" s="259"/>
      <c r="B219" s="262" t="s">
        <v>843</v>
      </c>
      <c r="C219" s="144"/>
      <c r="D219" s="144"/>
      <c r="E219" s="144"/>
      <c r="F219" s="144"/>
      <c r="G219" s="143"/>
    </row>
    <row r="220" spans="1:7" ht="16" thickBot="1" x14ac:dyDescent="0.4">
      <c r="A220" s="259" t="s">
        <v>202</v>
      </c>
      <c r="B220" s="263" t="s">
        <v>844</v>
      </c>
      <c r="C220" s="144" t="s">
        <v>602</v>
      </c>
      <c r="D220" s="144">
        <v>1</v>
      </c>
      <c r="E220" s="144">
        <v>1</v>
      </c>
      <c r="F220" s="144">
        <v>1</v>
      </c>
      <c r="G220" s="143"/>
    </row>
    <row r="221" spans="1:7" ht="16" thickBot="1" x14ac:dyDescent="0.4">
      <c r="A221" s="259" t="s">
        <v>202</v>
      </c>
      <c r="B221" s="263" t="s">
        <v>845</v>
      </c>
      <c r="C221" s="144" t="s">
        <v>602</v>
      </c>
      <c r="D221" s="144">
        <v>1</v>
      </c>
      <c r="E221" s="144">
        <v>1</v>
      </c>
      <c r="F221" s="144">
        <v>1</v>
      </c>
      <c r="G221" s="143"/>
    </row>
    <row r="222" spans="1:7" ht="51.75" customHeight="1" thickBot="1" x14ac:dyDescent="0.4">
      <c r="A222" s="259"/>
      <c r="B222" s="262" t="s">
        <v>846</v>
      </c>
      <c r="C222" s="144"/>
      <c r="D222" s="144"/>
      <c r="E222" s="144"/>
      <c r="F222" s="144"/>
      <c r="G222" s="143"/>
    </row>
    <row r="223" spans="1:7" ht="31.5" thickBot="1" x14ac:dyDescent="0.4">
      <c r="A223" s="259" t="s">
        <v>202</v>
      </c>
      <c r="B223" s="263" t="s">
        <v>847</v>
      </c>
      <c r="C223" s="144" t="s">
        <v>600</v>
      </c>
      <c r="D223" s="144">
        <v>3</v>
      </c>
      <c r="E223" s="144">
        <v>2</v>
      </c>
      <c r="F223" s="144">
        <v>3</v>
      </c>
      <c r="G223" s="143"/>
    </row>
    <row r="224" spans="1:7" ht="30.5" thickBot="1" x14ac:dyDescent="0.4">
      <c r="A224" s="21"/>
      <c r="B224" s="262" t="s">
        <v>848</v>
      </c>
      <c r="C224" s="144"/>
      <c r="D224" s="144"/>
      <c r="E224" s="144"/>
      <c r="F224" s="144"/>
      <c r="G224" s="143"/>
    </row>
    <row r="225" spans="1:7" ht="61.15" customHeight="1" thickBot="1" x14ac:dyDescent="0.4">
      <c r="A225" s="21" t="s">
        <v>202</v>
      </c>
      <c r="B225" s="154" t="s">
        <v>849</v>
      </c>
      <c r="C225" s="144" t="s">
        <v>850</v>
      </c>
      <c r="D225" s="144">
        <v>3300</v>
      </c>
      <c r="E225" s="144">
        <v>3400</v>
      </c>
      <c r="F225" s="144">
        <v>3600</v>
      </c>
      <c r="G225" s="143"/>
    </row>
    <row r="226" spans="1:7" ht="45.5" thickBot="1" x14ac:dyDescent="0.4">
      <c r="A226" s="21"/>
      <c r="B226" s="217" t="s">
        <v>851</v>
      </c>
      <c r="C226" s="144"/>
      <c r="D226" s="144"/>
      <c r="E226" s="144"/>
      <c r="F226" s="144"/>
      <c r="G226" s="143" t="s">
        <v>385</v>
      </c>
    </row>
    <row r="227" spans="1:7" ht="47" thickBot="1" x14ac:dyDescent="0.4">
      <c r="A227" s="21" t="s">
        <v>694</v>
      </c>
      <c r="B227" s="263" t="s">
        <v>1446</v>
      </c>
      <c r="C227" s="144" t="s">
        <v>595</v>
      </c>
      <c r="D227" s="260">
        <v>30</v>
      </c>
      <c r="E227" s="260">
        <v>35</v>
      </c>
      <c r="F227" s="260">
        <v>40</v>
      </c>
      <c r="G227" s="143"/>
    </row>
    <row r="228" spans="1:7" ht="62.5" thickBot="1" x14ac:dyDescent="0.4">
      <c r="A228" s="21" t="s">
        <v>694</v>
      </c>
      <c r="B228" s="90" t="s">
        <v>1587</v>
      </c>
      <c r="C228" s="565" t="s">
        <v>602</v>
      </c>
      <c r="D228" s="717">
        <v>4</v>
      </c>
      <c r="E228" s="718">
        <v>5</v>
      </c>
      <c r="F228" s="718">
        <v>6</v>
      </c>
      <c r="G228" s="143"/>
    </row>
    <row r="229" spans="1:7" ht="45.5" thickBot="1" x14ac:dyDescent="0.4">
      <c r="A229" s="21"/>
      <c r="B229" s="262" t="s">
        <v>852</v>
      </c>
      <c r="C229" s="144"/>
      <c r="D229" s="144"/>
      <c r="E229" s="144"/>
      <c r="F229" s="144"/>
      <c r="G229" s="143"/>
    </row>
    <row r="230" spans="1:7" ht="31.5" thickBot="1" x14ac:dyDescent="0.4">
      <c r="A230" s="21" t="s">
        <v>202</v>
      </c>
      <c r="B230" s="263" t="s">
        <v>853</v>
      </c>
      <c r="C230" s="144" t="s">
        <v>600</v>
      </c>
      <c r="D230" s="144">
        <v>100</v>
      </c>
      <c r="E230" s="144">
        <v>100</v>
      </c>
      <c r="F230" s="144">
        <v>100</v>
      </c>
      <c r="G230" s="143"/>
    </row>
    <row r="231" spans="1:7" ht="31.5" thickBot="1" x14ac:dyDescent="0.4">
      <c r="A231" s="21" t="s">
        <v>202</v>
      </c>
      <c r="B231" s="263" t="s">
        <v>854</v>
      </c>
      <c r="C231" s="144" t="s">
        <v>600</v>
      </c>
      <c r="D231" s="144">
        <v>1</v>
      </c>
      <c r="E231" s="144">
        <v>1</v>
      </c>
      <c r="F231" s="144">
        <v>1</v>
      </c>
      <c r="G231" s="143"/>
    </row>
    <row r="232" spans="1:7" ht="45.5" thickBot="1" x14ac:dyDescent="0.4">
      <c r="A232" s="21"/>
      <c r="B232" s="262" t="s">
        <v>855</v>
      </c>
      <c r="C232" s="144"/>
      <c r="D232" s="144"/>
      <c r="E232" s="144"/>
      <c r="F232" s="144"/>
      <c r="G232" s="143"/>
    </row>
    <row r="233" spans="1:7" ht="16" thickBot="1" x14ac:dyDescent="0.4">
      <c r="A233" s="21" t="s">
        <v>202</v>
      </c>
      <c r="B233" s="263" t="s">
        <v>856</v>
      </c>
      <c r="C233" s="144" t="s">
        <v>600</v>
      </c>
      <c r="D233" s="144">
        <v>1</v>
      </c>
      <c r="E233" s="144">
        <v>1</v>
      </c>
      <c r="F233" s="144">
        <v>1</v>
      </c>
      <c r="G233" s="143"/>
    </row>
    <row r="234" spans="1:7" ht="55.9" customHeight="1" thickBot="1" x14ac:dyDescent="0.4">
      <c r="A234" s="21" t="s">
        <v>202</v>
      </c>
      <c r="B234" s="263" t="s">
        <v>1654</v>
      </c>
      <c r="C234" s="144" t="s">
        <v>600</v>
      </c>
      <c r="D234" s="144">
        <v>5</v>
      </c>
      <c r="E234" s="144">
        <v>7</v>
      </c>
      <c r="F234" s="144">
        <v>7</v>
      </c>
      <c r="G234" s="143"/>
    </row>
    <row r="235" spans="1:7" ht="67.900000000000006" customHeight="1" thickBot="1" x14ac:dyDescent="0.4">
      <c r="A235" s="21"/>
      <c r="B235" s="217" t="s">
        <v>1655</v>
      </c>
      <c r="C235" s="144"/>
      <c r="D235" s="144"/>
      <c r="E235" s="144"/>
      <c r="F235" s="144"/>
      <c r="G235" s="143" t="s">
        <v>393</v>
      </c>
    </row>
    <row r="236" spans="1:7" ht="72" customHeight="1" thickBot="1" x14ac:dyDescent="0.4">
      <c r="A236" s="21"/>
      <c r="B236" s="265" t="s">
        <v>857</v>
      </c>
      <c r="C236" s="144"/>
      <c r="D236" s="144"/>
      <c r="E236" s="144"/>
      <c r="F236" s="144"/>
      <c r="G236" s="143"/>
    </row>
    <row r="237" spans="1:7" ht="31.5" thickBot="1" x14ac:dyDescent="0.4">
      <c r="A237" s="21" t="s">
        <v>202</v>
      </c>
      <c r="B237" s="263" t="s">
        <v>858</v>
      </c>
      <c r="C237" s="144" t="s">
        <v>600</v>
      </c>
      <c r="D237" s="144">
        <v>1</v>
      </c>
      <c r="E237" s="144">
        <v>1</v>
      </c>
      <c r="F237" s="144">
        <v>1</v>
      </c>
      <c r="G237" s="143"/>
    </row>
    <row r="238" spans="1:7" ht="16" thickBot="1" x14ac:dyDescent="0.4">
      <c r="A238" s="21" t="s">
        <v>202</v>
      </c>
      <c r="B238" s="263" t="s">
        <v>859</v>
      </c>
      <c r="C238" s="144" t="s">
        <v>600</v>
      </c>
      <c r="D238" s="144">
        <v>20</v>
      </c>
      <c r="E238" s="144">
        <v>20</v>
      </c>
      <c r="F238" s="144">
        <v>20</v>
      </c>
      <c r="G238" s="143"/>
    </row>
    <row r="239" spans="1:7" ht="31.5" thickBot="1" x14ac:dyDescent="0.4">
      <c r="A239" s="21" t="s">
        <v>202</v>
      </c>
      <c r="B239" s="263" t="s">
        <v>860</v>
      </c>
      <c r="C239" s="144" t="s">
        <v>602</v>
      </c>
      <c r="D239" s="144">
        <v>1</v>
      </c>
      <c r="E239" s="144">
        <v>1</v>
      </c>
      <c r="F239" s="144">
        <v>1</v>
      </c>
      <c r="G239" s="143"/>
    </row>
    <row r="240" spans="1:7" ht="31.5" thickBot="1" x14ac:dyDescent="0.4">
      <c r="A240" s="21" t="s">
        <v>202</v>
      </c>
      <c r="B240" s="151" t="s">
        <v>1231</v>
      </c>
      <c r="C240" s="144" t="s">
        <v>602</v>
      </c>
      <c r="D240" s="144">
        <v>3</v>
      </c>
      <c r="E240" s="144">
        <v>4</v>
      </c>
      <c r="F240" s="144">
        <v>5</v>
      </c>
      <c r="G240" s="143"/>
    </row>
    <row r="241" spans="1:7" ht="30.5" thickBot="1" x14ac:dyDescent="0.4">
      <c r="A241" s="21"/>
      <c r="B241" s="265" t="s">
        <v>1230</v>
      </c>
      <c r="C241" s="144"/>
      <c r="D241" s="144"/>
      <c r="E241" s="144"/>
      <c r="F241" s="144"/>
      <c r="G241" s="143"/>
    </row>
    <row r="242" spans="1:7" ht="31.5" thickBot="1" x14ac:dyDescent="0.4">
      <c r="A242" s="21" t="s">
        <v>202</v>
      </c>
      <c r="B242" s="263" t="s">
        <v>861</v>
      </c>
      <c r="C242" s="144" t="s">
        <v>600</v>
      </c>
      <c r="D242" s="144">
        <v>10</v>
      </c>
      <c r="E242" s="144">
        <v>10</v>
      </c>
      <c r="F242" s="144">
        <v>10</v>
      </c>
      <c r="G242" s="143"/>
    </row>
    <row r="243" spans="1:7" ht="45.5" thickBot="1" x14ac:dyDescent="0.4">
      <c r="A243" s="21"/>
      <c r="B243" s="217" t="s">
        <v>863</v>
      </c>
      <c r="C243" s="144"/>
      <c r="D243" s="144"/>
      <c r="E243" s="144"/>
      <c r="F243" s="144"/>
      <c r="G243" s="143" t="s">
        <v>400</v>
      </c>
    </row>
    <row r="244" spans="1:7" ht="31.5" thickBot="1" x14ac:dyDescent="0.4">
      <c r="A244" s="21" t="s">
        <v>694</v>
      </c>
      <c r="B244" s="149" t="s">
        <v>641</v>
      </c>
      <c r="C244" s="144" t="s">
        <v>602</v>
      </c>
      <c r="D244" s="144">
        <v>5</v>
      </c>
      <c r="E244" s="144">
        <v>6</v>
      </c>
      <c r="F244" s="144">
        <v>7</v>
      </c>
      <c r="G244" s="143"/>
    </row>
    <row r="245" spans="1:7" ht="54" customHeight="1" thickBot="1" x14ac:dyDescent="0.4">
      <c r="A245" s="21"/>
      <c r="B245" s="265" t="s">
        <v>862</v>
      </c>
      <c r="C245" s="144"/>
      <c r="D245" s="144"/>
      <c r="E245" s="144"/>
      <c r="F245" s="144"/>
      <c r="G245" s="143"/>
    </row>
    <row r="246" spans="1:7" ht="51.65" customHeight="1" thickBot="1" x14ac:dyDescent="0.4">
      <c r="A246" s="21" t="s">
        <v>202</v>
      </c>
      <c r="B246" s="263" t="s">
        <v>864</v>
      </c>
      <c r="C246" s="144" t="s">
        <v>602</v>
      </c>
      <c r="D246" s="144">
        <v>1</v>
      </c>
      <c r="E246" s="144">
        <v>1</v>
      </c>
      <c r="F246" s="144">
        <v>1</v>
      </c>
      <c r="G246" s="143"/>
    </row>
    <row r="247" spans="1:7" ht="31.5" thickBot="1" x14ac:dyDescent="0.4">
      <c r="A247" s="21" t="s">
        <v>202</v>
      </c>
      <c r="B247" s="266" t="s">
        <v>865</v>
      </c>
      <c r="C247" s="144" t="s">
        <v>602</v>
      </c>
      <c r="D247" s="144">
        <v>1</v>
      </c>
      <c r="E247" s="144">
        <v>1</v>
      </c>
      <c r="F247" s="144">
        <v>1</v>
      </c>
      <c r="G247" s="143"/>
    </row>
    <row r="248" spans="1:7" ht="16.149999999999999" customHeight="1" thickBot="1" x14ac:dyDescent="0.4">
      <c r="A248" s="886" t="s">
        <v>731</v>
      </c>
      <c r="B248" s="887"/>
      <c r="C248" s="887"/>
      <c r="D248" s="887"/>
      <c r="E248" s="887"/>
      <c r="F248" s="887"/>
      <c r="G248" s="888"/>
    </row>
    <row r="249" spans="1:7" ht="30.5" thickBot="1" x14ac:dyDescent="0.4">
      <c r="A249" s="21"/>
      <c r="B249" s="217" t="s">
        <v>1148</v>
      </c>
      <c r="C249" s="144"/>
      <c r="D249" s="305"/>
      <c r="E249" s="305"/>
      <c r="F249" s="305"/>
      <c r="G249" s="143" t="s">
        <v>405</v>
      </c>
    </row>
    <row r="250" spans="1:7" ht="49.9" customHeight="1" thickBot="1" x14ac:dyDescent="0.4">
      <c r="A250" s="21"/>
      <c r="B250" s="211" t="s">
        <v>1149</v>
      </c>
      <c r="C250" s="144"/>
      <c r="D250" s="305"/>
      <c r="E250" s="305"/>
      <c r="F250" s="305"/>
      <c r="G250" s="143"/>
    </row>
    <row r="251" spans="1:7" ht="22.9" customHeight="1" thickBot="1" x14ac:dyDescent="0.4">
      <c r="A251" s="21" t="s">
        <v>202</v>
      </c>
      <c r="B251" s="210" t="s">
        <v>1150</v>
      </c>
      <c r="C251" s="144" t="s">
        <v>600</v>
      </c>
      <c r="D251" s="305">
        <v>5</v>
      </c>
      <c r="E251" s="305">
        <v>4</v>
      </c>
      <c r="F251" s="305">
        <v>4</v>
      </c>
      <c r="G251" s="143"/>
    </row>
    <row r="252" spans="1:7" ht="27" customHeight="1" thickBot="1" x14ac:dyDescent="0.4">
      <c r="A252" s="21" t="s">
        <v>202</v>
      </c>
      <c r="B252" s="210" t="s">
        <v>1151</v>
      </c>
      <c r="C252" s="144" t="s">
        <v>600</v>
      </c>
      <c r="D252" s="305">
        <v>9</v>
      </c>
      <c r="E252" s="305">
        <v>9</v>
      </c>
      <c r="F252" s="305">
        <v>9</v>
      </c>
      <c r="G252" s="143"/>
    </row>
    <row r="253" spans="1:7" ht="81.650000000000006" customHeight="1" thickBot="1" x14ac:dyDescent="0.4">
      <c r="A253" s="21"/>
      <c r="B253" s="298" t="s">
        <v>1152</v>
      </c>
      <c r="C253" s="144"/>
      <c r="D253" s="305"/>
      <c r="E253" s="305"/>
      <c r="F253" s="305"/>
      <c r="G253" s="143"/>
    </row>
    <row r="254" spans="1:7" ht="22.9" customHeight="1" thickBot="1" x14ac:dyDescent="0.4">
      <c r="A254" s="21" t="s">
        <v>202</v>
      </c>
      <c r="B254" s="210" t="s">
        <v>1150</v>
      </c>
      <c r="C254" s="144" t="s">
        <v>600</v>
      </c>
      <c r="D254" s="305">
        <v>5</v>
      </c>
      <c r="E254" s="305">
        <v>5</v>
      </c>
      <c r="F254" s="305">
        <v>5</v>
      </c>
      <c r="G254" s="143"/>
    </row>
    <row r="255" spans="1:7" ht="21.65" customHeight="1" thickBot="1" x14ac:dyDescent="0.4">
      <c r="A255" s="21" t="s">
        <v>202</v>
      </c>
      <c r="B255" s="210" t="s">
        <v>1151</v>
      </c>
      <c r="C255" s="144" t="s">
        <v>600</v>
      </c>
      <c r="D255" s="305">
        <v>3</v>
      </c>
      <c r="E255" s="305">
        <v>3</v>
      </c>
      <c r="F255" s="305">
        <v>3</v>
      </c>
      <c r="G255" s="143"/>
    </row>
    <row r="256" spans="1:7" ht="49.9" customHeight="1" thickBot="1" x14ac:dyDescent="0.4">
      <c r="A256" s="21"/>
      <c r="B256" s="211" t="s">
        <v>1153</v>
      </c>
      <c r="C256" s="144"/>
      <c r="D256" s="305"/>
      <c r="E256" s="305"/>
      <c r="F256" s="305"/>
      <c r="G256" s="143"/>
    </row>
    <row r="257" spans="1:8" ht="32.5" customHeight="1" thickBot="1" x14ac:dyDescent="0.4">
      <c r="A257" s="21" t="s">
        <v>202</v>
      </c>
      <c r="B257" s="149" t="s">
        <v>1154</v>
      </c>
      <c r="C257" s="144" t="s">
        <v>602</v>
      </c>
      <c r="D257" s="305">
        <v>1</v>
      </c>
      <c r="E257" s="305"/>
      <c r="F257" s="305"/>
      <c r="G257" s="143"/>
    </row>
    <row r="258" spans="1:8" ht="33.65" customHeight="1" thickBot="1" x14ac:dyDescent="0.4">
      <c r="A258" s="21" t="s">
        <v>202</v>
      </c>
      <c r="B258" s="149" t="s">
        <v>1155</v>
      </c>
      <c r="C258" s="144" t="s">
        <v>602</v>
      </c>
      <c r="D258" s="305">
        <v>1</v>
      </c>
      <c r="E258" s="305">
        <v>1</v>
      </c>
      <c r="F258" s="305">
        <v>1</v>
      </c>
      <c r="G258" s="143"/>
    </row>
    <row r="259" spans="1:8" ht="52.15" customHeight="1" thickBot="1" x14ac:dyDescent="0.4">
      <c r="A259" s="21"/>
      <c r="B259" s="217" t="s">
        <v>1156</v>
      </c>
      <c r="C259" s="144"/>
      <c r="D259" s="305"/>
      <c r="E259" s="305"/>
      <c r="F259" s="305"/>
      <c r="G259" s="143" t="s">
        <v>405</v>
      </c>
    </row>
    <row r="260" spans="1:8" ht="34.9" customHeight="1" thickBot="1" x14ac:dyDescent="0.4">
      <c r="A260" s="21" t="s">
        <v>694</v>
      </c>
      <c r="B260" s="149" t="s">
        <v>1157</v>
      </c>
      <c r="C260" s="306" t="s">
        <v>746</v>
      </c>
      <c r="D260" s="535">
        <v>5</v>
      </c>
      <c r="E260" s="535">
        <v>8</v>
      </c>
      <c r="F260" s="535">
        <v>10</v>
      </c>
      <c r="G260" s="143" t="s">
        <v>240</v>
      </c>
    </row>
    <row r="261" spans="1:8" ht="52.9" customHeight="1" thickBot="1" x14ac:dyDescent="0.4">
      <c r="A261" s="21"/>
      <c r="B261" s="211" t="s">
        <v>1159</v>
      </c>
      <c r="C261" s="144"/>
      <c r="D261" s="305"/>
      <c r="E261" s="305"/>
      <c r="F261" s="305"/>
      <c r="G261" s="143"/>
    </row>
    <row r="262" spans="1:8" ht="23.5" customHeight="1" thickBot="1" x14ac:dyDescent="0.4">
      <c r="A262" s="21" t="s">
        <v>202</v>
      </c>
      <c r="B262" s="149" t="s">
        <v>1158</v>
      </c>
      <c r="C262" s="144" t="s">
        <v>600</v>
      </c>
      <c r="D262" s="305">
        <v>9</v>
      </c>
      <c r="E262" s="305">
        <v>10</v>
      </c>
      <c r="F262" s="305">
        <v>11</v>
      </c>
      <c r="G262" s="143"/>
    </row>
    <row r="263" spans="1:8" ht="47.5" customHeight="1" thickBot="1" x14ac:dyDescent="0.4">
      <c r="A263" s="21"/>
      <c r="B263" s="211" t="s">
        <v>1160</v>
      </c>
      <c r="C263" s="144"/>
      <c r="D263" s="305"/>
      <c r="E263" s="305"/>
      <c r="F263" s="305"/>
      <c r="G263" s="143"/>
    </row>
    <row r="264" spans="1:8" ht="46.15" customHeight="1" thickBot="1" x14ac:dyDescent="0.4">
      <c r="A264" s="21" t="s">
        <v>202</v>
      </c>
      <c r="B264" s="149" t="s">
        <v>1161</v>
      </c>
      <c r="C264" s="144" t="s">
        <v>1219</v>
      </c>
      <c r="D264" s="305">
        <v>15</v>
      </c>
      <c r="E264" s="305">
        <v>15</v>
      </c>
      <c r="F264" s="305">
        <v>15</v>
      </c>
      <c r="G264" s="143"/>
    </row>
    <row r="265" spans="1:8" ht="68.25" customHeight="1" thickBot="1" x14ac:dyDescent="0.4">
      <c r="A265" s="21"/>
      <c r="B265" s="211" t="s">
        <v>1162</v>
      </c>
      <c r="C265" s="144"/>
      <c r="D265" s="305"/>
      <c r="E265" s="305"/>
      <c r="F265" s="305"/>
      <c r="G265" s="143"/>
    </row>
    <row r="266" spans="1:8" ht="36" customHeight="1" thickBot="1" x14ac:dyDescent="0.4">
      <c r="A266" s="21" t="s">
        <v>202</v>
      </c>
      <c r="B266" s="149" t="s">
        <v>1163</v>
      </c>
      <c r="C266" s="144" t="s">
        <v>600</v>
      </c>
      <c r="D266" s="305">
        <v>26</v>
      </c>
      <c r="E266" s="305">
        <v>20</v>
      </c>
      <c r="F266" s="305">
        <v>20</v>
      </c>
      <c r="G266" s="143"/>
    </row>
    <row r="267" spans="1:8" ht="67.150000000000006" customHeight="1" thickBot="1" x14ac:dyDescent="0.4">
      <c r="A267" s="283"/>
      <c r="B267" s="297" t="s">
        <v>1301</v>
      </c>
      <c r="C267" s="305"/>
      <c r="D267" s="305"/>
      <c r="E267" s="305"/>
      <c r="F267" s="305"/>
      <c r="G267" s="201"/>
      <c r="H267" s="307"/>
    </row>
    <row r="268" spans="1:8" ht="33" customHeight="1" thickBot="1" x14ac:dyDescent="0.4">
      <c r="A268" s="283" t="s">
        <v>202</v>
      </c>
      <c r="B268" s="296" t="s">
        <v>1220</v>
      </c>
      <c r="C268" s="305" t="s">
        <v>600</v>
      </c>
      <c r="D268" s="305">
        <v>3</v>
      </c>
      <c r="E268" s="305">
        <v>3</v>
      </c>
      <c r="F268" s="305">
        <v>3</v>
      </c>
      <c r="G268" s="201"/>
      <c r="H268" s="307"/>
    </row>
    <row r="269" spans="1:8" ht="34.9" customHeight="1" thickBot="1" x14ac:dyDescent="0.4">
      <c r="A269" s="283" t="s">
        <v>202</v>
      </c>
      <c r="B269" s="201" t="s">
        <v>1343</v>
      </c>
      <c r="C269" s="305" t="s">
        <v>600</v>
      </c>
      <c r="D269" s="305">
        <v>0</v>
      </c>
      <c r="E269" s="305">
        <v>0</v>
      </c>
      <c r="F269" s="305">
        <v>0</v>
      </c>
      <c r="G269" s="201"/>
      <c r="H269" s="307"/>
    </row>
    <row r="270" spans="1:8" ht="57.65" customHeight="1" thickBot="1" x14ac:dyDescent="0.4">
      <c r="A270" s="21"/>
      <c r="B270" s="211" t="s">
        <v>1164</v>
      </c>
      <c r="C270" s="144"/>
      <c r="D270" s="305"/>
      <c r="E270" s="305"/>
      <c r="F270" s="305"/>
      <c r="G270" s="143"/>
    </row>
    <row r="271" spans="1:8" ht="50.5" customHeight="1" thickBot="1" x14ac:dyDescent="0.4">
      <c r="A271" s="21" t="s">
        <v>202</v>
      </c>
      <c r="B271" s="149" t="s">
        <v>1165</v>
      </c>
      <c r="C271" s="144" t="s">
        <v>884</v>
      </c>
      <c r="D271" s="305">
        <v>100</v>
      </c>
      <c r="E271" s="305">
        <v>100</v>
      </c>
      <c r="F271" s="305">
        <v>100</v>
      </c>
      <c r="G271" s="143"/>
    </row>
    <row r="272" spans="1:8" ht="63.75" customHeight="1" thickBot="1" x14ac:dyDescent="0.4">
      <c r="A272" s="21"/>
      <c r="B272" s="211" t="s">
        <v>1166</v>
      </c>
      <c r="C272" s="144"/>
      <c r="D272" s="305"/>
      <c r="E272" s="305"/>
      <c r="F272" s="305"/>
      <c r="G272" s="143"/>
    </row>
    <row r="273" spans="1:7" ht="51.65" customHeight="1" thickBot="1" x14ac:dyDescent="0.4">
      <c r="A273" s="21" t="s">
        <v>202</v>
      </c>
      <c r="B273" s="149" t="s">
        <v>414</v>
      </c>
      <c r="C273" s="144" t="s">
        <v>884</v>
      </c>
      <c r="D273" s="305">
        <v>100</v>
      </c>
      <c r="E273" s="305">
        <v>100</v>
      </c>
      <c r="F273" s="305">
        <v>100</v>
      </c>
      <c r="G273" s="143"/>
    </row>
    <row r="274" spans="1:7" ht="16.149999999999999" customHeight="1" thickBot="1" x14ac:dyDescent="0.4">
      <c r="A274" s="21"/>
      <c r="B274" s="211" t="s">
        <v>1167</v>
      </c>
      <c r="C274" s="144"/>
      <c r="D274" s="305"/>
      <c r="E274" s="305"/>
      <c r="F274" s="305"/>
      <c r="G274" s="143"/>
    </row>
    <row r="275" spans="1:7" ht="46.9" customHeight="1" thickBot="1" x14ac:dyDescent="0.4">
      <c r="A275" s="21" t="s">
        <v>202</v>
      </c>
      <c r="B275" s="149" t="s">
        <v>1499</v>
      </c>
      <c r="C275" s="144" t="s">
        <v>1219</v>
      </c>
      <c r="D275" s="321"/>
      <c r="E275" s="321"/>
      <c r="F275" s="321"/>
      <c r="G275" s="143"/>
    </row>
    <row r="276" spans="1:7" ht="79.900000000000006" customHeight="1" thickBot="1" x14ac:dyDescent="0.4">
      <c r="A276" s="21"/>
      <c r="B276" s="211" t="s">
        <v>1168</v>
      </c>
      <c r="C276" s="144"/>
      <c r="D276" s="305"/>
      <c r="E276" s="305"/>
      <c r="F276" s="305"/>
      <c r="G276" s="143"/>
    </row>
    <row r="277" spans="1:7" ht="47.5" customHeight="1" thickBot="1" x14ac:dyDescent="0.4">
      <c r="A277" s="21" t="s">
        <v>202</v>
      </c>
      <c r="B277" s="149" t="s">
        <v>1169</v>
      </c>
      <c r="C277" s="305" t="s">
        <v>602</v>
      </c>
      <c r="D277" s="305">
        <v>0</v>
      </c>
      <c r="E277" s="305">
        <v>0</v>
      </c>
      <c r="F277" s="305">
        <v>0</v>
      </c>
      <c r="G277" s="143"/>
    </row>
    <row r="278" spans="1:7" ht="68.5" customHeight="1" thickBot="1" x14ac:dyDescent="0.4">
      <c r="A278" s="21"/>
      <c r="B278" s="211" t="s">
        <v>1170</v>
      </c>
      <c r="C278" s="144"/>
      <c r="D278" s="305"/>
      <c r="E278" s="305"/>
      <c r="F278" s="305"/>
      <c r="G278" s="143"/>
    </row>
    <row r="279" spans="1:7" ht="52.9" customHeight="1" thickBot="1" x14ac:dyDescent="0.4">
      <c r="A279" s="21" t="s">
        <v>202</v>
      </c>
      <c r="B279" s="299" t="s">
        <v>1171</v>
      </c>
      <c r="C279" s="126" t="s">
        <v>601</v>
      </c>
      <c r="D279" s="305">
        <v>7</v>
      </c>
      <c r="E279" s="305">
        <v>7</v>
      </c>
      <c r="F279" s="305">
        <v>7</v>
      </c>
      <c r="G279" s="143"/>
    </row>
    <row r="280" spans="1:7" ht="22.9" customHeight="1" thickBot="1" x14ac:dyDescent="0.4">
      <c r="A280" s="21" t="s">
        <v>202</v>
      </c>
      <c r="B280" s="151" t="s">
        <v>1172</v>
      </c>
      <c r="C280" s="144" t="s">
        <v>600</v>
      </c>
      <c r="D280" s="305">
        <v>4</v>
      </c>
      <c r="E280" s="305">
        <v>5</v>
      </c>
      <c r="F280" s="305">
        <v>5</v>
      </c>
      <c r="G280" s="143"/>
    </row>
    <row r="281" spans="1:7" ht="36" customHeight="1" thickBot="1" x14ac:dyDescent="0.4">
      <c r="A281" s="21"/>
      <c r="B281" s="211" t="s">
        <v>1173</v>
      </c>
      <c r="C281" s="144"/>
      <c r="D281" s="305"/>
      <c r="E281" s="305"/>
      <c r="F281" s="305"/>
      <c r="G281" s="143"/>
    </row>
    <row r="282" spans="1:7" ht="18.649999999999999" customHeight="1" thickBot="1" x14ac:dyDescent="0.4">
      <c r="A282" s="21" t="s">
        <v>202</v>
      </c>
      <c r="B282" s="296" t="s">
        <v>1387</v>
      </c>
      <c r="C282" s="207" t="s">
        <v>602</v>
      </c>
      <c r="D282" s="536">
        <v>18</v>
      </c>
      <c r="E282" s="536">
        <v>23</v>
      </c>
      <c r="F282" s="142">
        <v>28</v>
      </c>
      <c r="G282" s="143"/>
    </row>
    <row r="283" spans="1:7" ht="16.149999999999999" customHeight="1" thickBot="1" x14ac:dyDescent="0.4">
      <c r="A283" s="886" t="s">
        <v>697</v>
      </c>
      <c r="B283" s="887"/>
      <c r="C283" s="887"/>
      <c r="D283" s="887"/>
      <c r="E283" s="887"/>
      <c r="F283" s="887"/>
      <c r="G283" s="888"/>
    </row>
    <row r="284" spans="1:7" ht="31.5" thickBot="1" x14ac:dyDescent="0.4">
      <c r="A284" s="21"/>
      <c r="B284" s="147" t="s">
        <v>701</v>
      </c>
      <c r="C284" s="144"/>
      <c r="D284" s="144"/>
      <c r="E284" s="144"/>
      <c r="F284" s="144"/>
      <c r="G284" s="143" t="s">
        <v>421</v>
      </c>
    </row>
    <row r="285" spans="1:7" ht="21.65" customHeight="1" thickBot="1" x14ac:dyDescent="0.4">
      <c r="A285" s="21" t="s">
        <v>694</v>
      </c>
      <c r="B285" s="149" t="s">
        <v>610</v>
      </c>
      <c r="C285" s="144" t="s">
        <v>1447</v>
      </c>
      <c r="D285" s="144">
        <v>28350</v>
      </c>
      <c r="E285" s="144">
        <v>29800</v>
      </c>
      <c r="F285" s="144">
        <v>31300</v>
      </c>
      <c r="G285" s="143"/>
    </row>
    <row r="286" spans="1:7" ht="36.65" customHeight="1" thickBot="1" x14ac:dyDescent="0.4">
      <c r="A286" s="21" t="s">
        <v>694</v>
      </c>
      <c r="B286" s="149" t="s">
        <v>668</v>
      </c>
      <c r="C286" s="144" t="s">
        <v>602</v>
      </c>
      <c r="D286" s="260">
        <v>762</v>
      </c>
      <c r="E286" s="260">
        <v>800</v>
      </c>
      <c r="F286" s="260">
        <v>481</v>
      </c>
      <c r="G286" s="143"/>
    </row>
    <row r="287" spans="1:7" ht="33.65" customHeight="1" thickBot="1" x14ac:dyDescent="0.4">
      <c r="A287" s="21" t="s">
        <v>694</v>
      </c>
      <c r="B287" s="149" t="s">
        <v>611</v>
      </c>
      <c r="C287" s="144" t="s">
        <v>1447</v>
      </c>
      <c r="D287" s="144">
        <v>3500</v>
      </c>
      <c r="E287" s="144">
        <v>3750</v>
      </c>
      <c r="F287" s="144">
        <v>4000</v>
      </c>
      <c r="G287" s="143"/>
    </row>
    <row r="288" spans="1:7" ht="129.75" customHeight="1" thickBot="1" x14ac:dyDescent="0.4">
      <c r="A288" s="21"/>
      <c r="B288" s="211" t="s">
        <v>1237</v>
      </c>
      <c r="C288" s="144"/>
      <c r="D288" s="144"/>
      <c r="E288" s="144"/>
      <c r="F288" s="144"/>
      <c r="G288" s="143"/>
    </row>
    <row r="289" spans="1:7" ht="49.15" customHeight="1" thickBot="1" x14ac:dyDescent="0.4">
      <c r="A289" s="21" t="s">
        <v>202</v>
      </c>
      <c r="B289" s="149" t="s">
        <v>690</v>
      </c>
      <c r="C289" s="144" t="s">
        <v>600</v>
      </c>
      <c r="D289" s="144">
        <v>3</v>
      </c>
      <c r="E289" s="144">
        <v>3</v>
      </c>
      <c r="F289" s="144">
        <v>3</v>
      </c>
      <c r="G289" s="143"/>
    </row>
    <row r="290" spans="1:7" ht="31.9" customHeight="1" thickBot="1" x14ac:dyDescent="0.4">
      <c r="A290" s="21" t="s">
        <v>202</v>
      </c>
      <c r="B290" s="149" t="s">
        <v>698</v>
      </c>
      <c r="C290" s="144" t="s">
        <v>601</v>
      </c>
      <c r="D290" s="144">
        <v>20000</v>
      </c>
      <c r="E290" s="144">
        <v>25000</v>
      </c>
      <c r="F290" s="144">
        <v>30000</v>
      </c>
      <c r="G290" s="143"/>
    </row>
    <row r="291" spans="1:7" ht="34.15" customHeight="1" thickBot="1" x14ac:dyDescent="0.4">
      <c r="A291" s="21" t="s">
        <v>202</v>
      </c>
      <c r="B291" s="149" t="s">
        <v>699</v>
      </c>
      <c r="C291" s="144" t="s">
        <v>601</v>
      </c>
      <c r="D291" s="144">
        <v>80000</v>
      </c>
      <c r="E291" s="144">
        <v>90000</v>
      </c>
      <c r="F291" s="144">
        <v>10000</v>
      </c>
      <c r="G291" s="143"/>
    </row>
    <row r="292" spans="1:7" ht="146.25" customHeight="1" thickBot="1" x14ac:dyDescent="0.4">
      <c r="A292" s="21"/>
      <c r="B292" s="211" t="s">
        <v>1238</v>
      </c>
      <c r="C292" s="144"/>
      <c r="D292" s="144"/>
      <c r="E292" s="144"/>
      <c r="F292" s="144"/>
      <c r="G292" s="143"/>
    </row>
    <row r="293" spans="1:7" ht="33.65" customHeight="1" thickBot="1" x14ac:dyDescent="0.4">
      <c r="A293" s="21" t="s">
        <v>202</v>
      </c>
      <c r="B293" s="150" t="s">
        <v>688</v>
      </c>
      <c r="C293" s="144" t="s">
        <v>602</v>
      </c>
      <c r="D293" s="144">
        <v>7</v>
      </c>
      <c r="E293" s="144">
        <v>9</v>
      </c>
      <c r="F293" s="144">
        <v>12</v>
      </c>
      <c r="G293" s="143"/>
    </row>
    <row r="294" spans="1:7" ht="34.15" customHeight="1" thickBot="1" x14ac:dyDescent="0.4">
      <c r="A294" s="21" t="s">
        <v>202</v>
      </c>
      <c r="B294" s="150" t="s">
        <v>1344</v>
      </c>
      <c r="C294" s="144" t="s">
        <v>602</v>
      </c>
      <c r="D294" s="144">
        <v>2</v>
      </c>
      <c r="E294" s="144">
        <v>2</v>
      </c>
      <c r="F294" s="144">
        <v>3</v>
      </c>
      <c r="G294" s="143"/>
    </row>
    <row r="295" spans="1:7" ht="31.9" customHeight="1" thickBot="1" x14ac:dyDescent="0.4">
      <c r="A295" s="21" t="s">
        <v>202</v>
      </c>
      <c r="B295" s="150" t="s">
        <v>689</v>
      </c>
      <c r="C295" s="144" t="s">
        <v>752</v>
      </c>
      <c r="D295" s="144">
        <v>1</v>
      </c>
      <c r="E295" s="144">
        <v>2</v>
      </c>
      <c r="F295" s="144">
        <v>3</v>
      </c>
      <c r="G295" s="143"/>
    </row>
    <row r="296" spans="1:7" ht="48.65" customHeight="1" thickBot="1" x14ac:dyDescent="0.4">
      <c r="A296" s="21" t="s">
        <v>202</v>
      </c>
      <c r="B296" s="150" t="s">
        <v>691</v>
      </c>
      <c r="C296" s="144" t="s">
        <v>752</v>
      </c>
      <c r="D296" s="144">
        <v>3</v>
      </c>
      <c r="E296" s="144">
        <v>4</v>
      </c>
      <c r="F296" s="144">
        <v>5</v>
      </c>
      <c r="G296" s="143"/>
    </row>
    <row r="297" spans="1:7" ht="19.149999999999999" customHeight="1" thickBot="1" x14ac:dyDescent="0.4">
      <c r="A297" s="21" t="s">
        <v>202</v>
      </c>
      <c r="B297" s="150" t="s">
        <v>692</v>
      </c>
      <c r="C297" s="144" t="s">
        <v>752</v>
      </c>
      <c r="D297" s="144">
        <v>2</v>
      </c>
      <c r="E297" s="144">
        <v>3</v>
      </c>
      <c r="F297" s="144">
        <v>5</v>
      </c>
      <c r="G297" s="143"/>
    </row>
    <row r="298" spans="1:7" ht="68.5" customHeight="1" thickBot="1" x14ac:dyDescent="0.4">
      <c r="A298" s="21" t="s">
        <v>202</v>
      </c>
      <c r="B298" s="152" t="s">
        <v>700</v>
      </c>
      <c r="C298" s="144" t="s">
        <v>602</v>
      </c>
      <c r="D298" s="144">
        <v>3</v>
      </c>
      <c r="E298" s="144">
        <v>4</v>
      </c>
      <c r="F298" s="144">
        <v>5</v>
      </c>
      <c r="G298" s="143"/>
    </row>
    <row r="299" spans="1:7" ht="31.5" thickBot="1" x14ac:dyDescent="0.4">
      <c r="A299" s="21"/>
      <c r="B299" s="147" t="s">
        <v>706</v>
      </c>
      <c r="C299" s="144"/>
      <c r="D299" s="144"/>
      <c r="E299" s="144"/>
      <c r="F299" s="144"/>
      <c r="G299" s="143" t="s">
        <v>428</v>
      </c>
    </row>
    <row r="300" spans="1:7" ht="31.5" thickBot="1" x14ac:dyDescent="0.4">
      <c r="A300" s="21" t="s">
        <v>694</v>
      </c>
      <c r="B300" s="149" t="s">
        <v>108</v>
      </c>
      <c r="C300" s="144" t="s">
        <v>595</v>
      </c>
      <c r="D300" s="528" t="s">
        <v>1482</v>
      </c>
      <c r="E300" s="272" t="s">
        <v>1483</v>
      </c>
      <c r="F300" s="528" t="s">
        <v>1483</v>
      </c>
      <c r="G300" s="188"/>
    </row>
    <row r="301" spans="1:7" ht="48.65" customHeight="1" thickBot="1" x14ac:dyDescent="0.4">
      <c r="A301" s="371" t="s">
        <v>694</v>
      </c>
      <c r="B301" s="149" t="s">
        <v>1546</v>
      </c>
      <c r="C301" s="306" t="s">
        <v>602</v>
      </c>
      <c r="D301" s="306">
        <v>1</v>
      </c>
      <c r="E301" s="306"/>
      <c r="F301" s="306"/>
      <c r="G301" s="149"/>
    </row>
    <row r="302" spans="1:7" ht="31.15" customHeight="1" thickBot="1" x14ac:dyDescent="0.4">
      <c r="A302" s="371" t="s">
        <v>694</v>
      </c>
      <c r="B302" s="149" t="s">
        <v>622</v>
      </c>
      <c r="C302" s="306" t="s">
        <v>602</v>
      </c>
      <c r="D302" s="306">
        <v>6</v>
      </c>
      <c r="E302" s="306">
        <v>7</v>
      </c>
      <c r="F302" s="306">
        <v>7</v>
      </c>
      <c r="G302" s="149"/>
    </row>
    <row r="303" spans="1:7" ht="49.15" customHeight="1" thickBot="1" x14ac:dyDescent="0.4">
      <c r="A303" s="21"/>
      <c r="B303" s="211" t="s">
        <v>1239</v>
      </c>
      <c r="C303" s="144"/>
      <c r="D303" s="144"/>
      <c r="E303" s="144"/>
      <c r="F303" s="144"/>
      <c r="G303" s="143"/>
    </row>
    <row r="304" spans="1:7" ht="33" customHeight="1" thickBot="1" x14ac:dyDescent="0.4">
      <c r="A304" s="21" t="s">
        <v>202</v>
      </c>
      <c r="B304" s="150" t="s">
        <v>702</v>
      </c>
      <c r="C304" s="144" t="s">
        <v>602</v>
      </c>
      <c r="D304" s="144">
        <v>5</v>
      </c>
      <c r="E304" s="144">
        <v>5</v>
      </c>
      <c r="F304" s="144">
        <v>6</v>
      </c>
      <c r="G304" s="143"/>
    </row>
    <row r="305" spans="1:7" ht="21" customHeight="1" thickBot="1" x14ac:dyDescent="0.4">
      <c r="A305" s="21" t="s">
        <v>202</v>
      </c>
      <c r="B305" s="150" t="s">
        <v>703</v>
      </c>
      <c r="C305" s="144" t="s">
        <v>602</v>
      </c>
      <c r="D305" s="144">
        <v>3</v>
      </c>
      <c r="E305" s="144">
        <v>4</v>
      </c>
      <c r="F305" s="144">
        <v>4</v>
      </c>
      <c r="G305" s="143"/>
    </row>
    <row r="306" spans="1:7" ht="64.900000000000006" customHeight="1" thickBot="1" x14ac:dyDescent="0.4">
      <c r="A306" s="21"/>
      <c r="B306" s="314" t="s">
        <v>1345</v>
      </c>
      <c r="C306" s="144"/>
      <c r="D306" s="144"/>
      <c r="E306" s="144"/>
      <c r="F306" s="144"/>
      <c r="G306" s="143"/>
    </row>
    <row r="307" spans="1:7" ht="36" customHeight="1" thickBot="1" x14ac:dyDescent="0.4">
      <c r="A307" s="21" t="s">
        <v>202</v>
      </c>
      <c r="B307" s="153" t="s">
        <v>1346</v>
      </c>
      <c r="C307" s="144" t="s">
        <v>602</v>
      </c>
      <c r="D307" s="144">
        <v>12100</v>
      </c>
      <c r="E307" s="144">
        <v>12100</v>
      </c>
      <c r="F307" s="144">
        <v>12100</v>
      </c>
      <c r="G307" s="143"/>
    </row>
    <row r="308" spans="1:7" ht="33.65" customHeight="1" thickBot="1" x14ac:dyDescent="0.4">
      <c r="A308" s="21" t="s">
        <v>202</v>
      </c>
      <c r="B308" s="153" t="s">
        <v>704</v>
      </c>
      <c r="C308" s="144" t="s">
        <v>1110</v>
      </c>
      <c r="D308" s="144">
        <v>12</v>
      </c>
      <c r="E308" s="144">
        <v>12</v>
      </c>
      <c r="F308" s="144">
        <v>12</v>
      </c>
      <c r="G308" s="143"/>
    </row>
    <row r="309" spans="1:7" ht="51" customHeight="1" thickBot="1" x14ac:dyDescent="0.4">
      <c r="A309" s="21"/>
      <c r="B309" s="315" t="s">
        <v>1347</v>
      </c>
      <c r="C309" s="144"/>
      <c r="D309" s="144"/>
      <c r="E309" s="144"/>
      <c r="F309" s="144"/>
      <c r="G309" s="143"/>
    </row>
    <row r="310" spans="1:7" ht="24" customHeight="1" thickBot="1" x14ac:dyDescent="0.4">
      <c r="A310" s="21" t="s">
        <v>202</v>
      </c>
      <c r="B310" s="153" t="s">
        <v>705</v>
      </c>
      <c r="C310" s="144" t="s">
        <v>600</v>
      </c>
      <c r="D310" s="305">
        <v>1</v>
      </c>
      <c r="E310" s="305">
        <v>1</v>
      </c>
      <c r="F310" s="305">
        <v>1</v>
      </c>
      <c r="G310" s="201"/>
    </row>
    <row r="311" spans="1:7" ht="21.65" customHeight="1" thickBot="1" x14ac:dyDescent="0.4">
      <c r="A311" s="21" t="s">
        <v>202</v>
      </c>
      <c r="B311" s="151" t="s">
        <v>1348</v>
      </c>
      <c r="C311" s="144" t="s">
        <v>600</v>
      </c>
      <c r="D311" s="305">
        <v>0</v>
      </c>
      <c r="E311" s="305">
        <v>0</v>
      </c>
      <c r="F311" s="305">
        <v>0</v>
      </c>
      <c r="G311" s="201" t="s">
        <v>1486</v>
      </c>
    </row>
    <row r="312" spans="1:7" ht="37.15" customHeight="1" thickBot="1" x14ac:dyDescent="0.4">
      <c r="A312" s="21"/>
      <c r="B312" s="147" t="s">
        <v>707</v>
      </c>
      <c r="C312" s="144"/>
      <c r="D312" s="144"/>
      <c r="E312" s="144"/>
      <c r="F312" s="144"/>
      <c r="G312" s="143" t="s">
        <v>430</v>
      </c>
    </row>
    <row r="313" spans="1:7" ht="82.5" customHeight="1" thickBot="1" x14ac:dyDescent="0.4">
      <c r="A313" s="21"/>
      <c r="B313" s="211" t="s">
        <v>1240</v>
      </c>
      <c r="C313" s="144"/>
      <c r="D313" s="144"/>
      <c r="E313" s="144"/>
      <c r="F313" s="144"/>
      <c r="G313" s="143"/>
    </row>
    <row r="314" spans="1:7" ht="40.9" customHeight="1" thickBot="1" x14ac:dyDescent="0.4">
      <c r="A314" s="21" t="s">
        <v>202</v>
      </c>
      <c r="B314" s="153" t="s">
        <v>1349</v>
      </c>
      <c r="C314" s="144" t="s">
        <v>602</v>
      </c>
      <c r="D314" s="144">
        <v>6</v>
      </c>
      <c r="E314" s="144">
        <v>7</v>
      </c>
      <c r="F314" s="144">
        <v>7</v>
      </c>
      <c r="G314" s="143"/>
    </row>
    <row r="315" spans="1:7" ht="48.65" customHeight="1" thickBot="1" x14ac:dyDescent="0.4">
      <c r="A315" s="21" t="s">
        <v>202</v>
      </c>
      <c r="B315" s="130" t="s">
        <v>1350</v>
      </c>
      <c r="C315" s="144" t="s">
        <v>602</v>
      </c>
      <c r="D315" s="144">
        <v>4</v>
      </c>
      <c r="E315" s="144">
        <v>4</v>
      </c>
      <c r="F315" s="144">
        <v>5</v>
      </c>
      <c r="G315" s="143"/>
    </row>
    <row r="316" spans="1:7" ht="23.5" customHeight="1" thickBot="1" x14ac:dyDescent="0.4">
      <c r="A316" s="21" t="s">
        <v>202</v>
      </c>
      <c r="B316" s="153" t="s">
        <v>708</v>
      </c>
      <c r="C316" s="144" t="s">
        <v>602</v>
      </c>
      <c r="D316" s="144">
        <v>1100</v>
      </c>
      <c r="E316" s="144">
        <v>1100</v>
      </c>
      <c r="F316" s="144">
        <v>1100</v>
      </c>
      <c r="G316" s="143"/>
    </row>
    <row r="317" spans="1:7" ht="22.9" customHeight="1" thickBot="1" x14ac:dyDescent="0.4">
      <c r="A317" s="21" t="s">
        <v>202</v>
      </c>
      <c r="B317" s="153" t="s">
        <v>1351</v>
      </c>
      <c r="C317" s="144" t="s">
        <v>602</v>
      </c>
      <c r="D317" s="144">
        <v>60</v>
      </c>
      <c r="E317" s="144">
        <v>60</v>
      </c>
      <c r="F317" s="144">
        <v>60</v>
      </c>
      <c r="G317" s="143"/>
    </row>
    <row r="318" spans="1:7" ht="33.65" customHeight="1" thickBot="1" x14ac:dyDescent="0.4">
      <c r="A318" s="21" t="s">
        <v>202</v>
      </c>
      <c r="B318" s="152" t="s">
        <v>1352</v>
      </c>
      <c r="C318" s="144" t="s">
        <v>602</v>
      </c>
      <c r="D318" s="144">
        <v>2200</v>
      </c>
      <c r="E318" s="144">
        <v>2250</v>
      </c>
      <c r="F318" s="144">
        <v>2300</v>
      </c>
      <c r="G318" s="143"/>
    </row>
    <row r="319" spans="1:7" ht="16.149999999999999" customHeight="1" thickBot="1" x14ac:dyDescent="0.4">
      <c r="A319" s="886" t="s">
        <v>712</v>
      </c>
      <c r="B319" s="887"/>
      <c r="C319" s="887"/>
      <c r="D319" s="887"/>
      <c r="E319" s="887"/>
      <c r="F319" s="887"/>
      <c r="G319" s="888"/>
    </row>
    <row r="320" spans="1:7" ht="31.5" thickBot="1" x14ac:dyDescent="0.4">
      <c r="A320" s="21"/>
      <c r="B320" s="147" t="s">
        <v>1241</v>
      </c>
      <c r="C320" s="144"/>
      <c r="D320" s="144"/>
      <c r="E320" s="144"/>
      <c r="F320" s="144"/>
      <c r="G320" s="143" t="s">
        <v>328</v>
      </c>
    </row>
    <row r="321" spans="1:7" ht="31.5" thickBot="1" x14ac:dyDescent="0.4">
      <c r="A321" s="21" t="s">
        <v>694</v>
      </c>
      <c r="B321" s="143" t="s">
        <v>1497</v>
      </c>
      <c r="C321" s="144" t="s">
        <v>595</v>
      </c>
      <c r="D321" s="260">
        <v>80</v>
      </c>
      <c r="E321" s="260">
        <v>85</v>
      </c>
      <c r="F321" s="260">
        <v>90</v>
      </c>
      <c r="G321" s="143"/>
    </row>
    <row r="322" spans="1:7" ht="30.5" thickBot="1" x14ac:dyDescent="0.4">
      <c r="A322" s="21"/>
      <c r="B322" s="211" t="s">
        <v>1242</v>
      </c>
      <c r="C322" s="144"/>
      <c r="D322" s="144"/>
      <c r="E322" s="144"/>
      <c r="F322" s="144"/>
      <c r="G322" s="143"/>
    </row>
    <row r="323" spans="1:7" ht="47" thickBot="1" x14ac:dyDescent="0.4">
      <c r="A323" s="21" t="s">
        <v>694</v>
      </c>
      <c r="B323" s="150" t="s">
        <v>1243</v>
      </c>
      <c r="C323" s="144" t="s">
        <v>602</v>
      </c>
      <c r="D323" s="144">
        <v>0</v>
      </c>
      <c r="E323" s="144">
        <v>1</v>
      </c>
      <c r="F323" s="144">
        <v>0</v>
      </c>
      <c r="G323" s="143"/>
    </row>
    <row r="324" spans="1:7" ht="31.5" thickBot="1" x14ac:dyDescent="0.4">
      <c r="A324" s="21" t="s">
        <v>694</v>
      </c>
      <c r="B324" s="150" t="s">
        <v>1512</v>
      </c>
      <c r="C324" s="144" t="s">
        <v>602</v>
      </c>
      <c r="D324" s="144">
        <v>2</v>
      </c>
      <c r="E324" s="144">
        <v>2</v>
      </c>
      <c r="F324" s="144">
        <v>2</v>
      </c>
      <c r="G324" s="143"/>
    </row>
    <row r="325" spans="1:7" ht="16.899999999999999" customHeight="1" thickBot="1" x14ac:dyDescent="0.4">
      <c r="A325" s="21" t="s">
        <v>202</v>
      </c>
      <c r="B325" s="151" t="s">
        <v>1244</v>
      </c>
      <c r="C325" s="144" t="s">
        <v>602</v>
      </c>
      <c r="D325" s="144">
        <v>1</v>
      </c>
      <c r="E325" s="144">
        <v>0</v>
      </c>
      <c r="F325" s="144">
        <v>0</v>
      </c>
      <c r="G325" s="143"/>
    </row>
    <row r="326" spans="1:7" ht="16" thickBot="1" x14ac:dyDescent="0.4">
      <c r="A326" s="21" t="s">
        <v>202</v>
      </c>
      <c r="B326" s="151" t="s">
        <v>1245</v>
      </c>
      <c r="C326" s="144" t="s">
        <v>600</v>
      </c>
      <c r="D326" s="144">
        <v>8</v>
      </c>
      <c r="E326" s="144">
        <v>4</v>
      </c>
      <c r="F326" s="144">
        <v>2</v>
      </c>
      <c r="G326" s="143"/>
    </row>
    <row r="327" spans="1:7" ht="46.9" customHeight="1" thickBot="1" x14ac:dyDescent="0.4">
      <c r="A327" s="21"/>
      <c r="B327" s="319" t="s">
        <v>1248</v>
      </c>
      <c r="C327" s="126"/>
      <c r="D327" s="144"/>
      <c r="E327" s="144"/>
      <c r="F327" s="144"/>
      <c r="G327" s="143"/>
    </row>
    <row r="328" spans="1:7" ht="16" thickBot="1" x14ac:dyDescent="0.4">
      <c r="A328" s="21" t="s">
        <v>202</v>
      </c>
      <c r="B328" s="151" t="s">
        <v>1246</v>
      </c>
      <c r="C328" s="316" t="s">
        <v>602</v>
      </c>
      <c r="D328" s="144">
        <v>2</v>
      </c>
      <c r="E328" s="144">
        <v>2</v>
      </c>
      <c r="F328" s="144">
        <v>2</v>
      </c>
      <c r="G328" s="143"/>
    </row>
    <row r="329" spans="1:7" ht="31.5" thickBot="1" x14ac:dyDescent="0.4">
      <c r="A329" s="21" t="s">
        <v>202</v>
      </c>
      <c r="B329" s="151" t="s">
        <v>1247</v>
      </c>
      <c r="C329" s="316" t="s">
        <v>600</v>
      </c>
      <c r="D329" s="144">
        <v>20</v>
      </c>
      <c r="E329" s="144">
        <v>20</v>
      </c>
      <c r="F329" s="144">
        <v>20</v>
      </c>
      <c r="G329" s="143"/>
    </row>
    <row r="330" spans="1:7" ht="31.5" thickBot="1" x14ac:dyDescent="0.4">
      <c r="A330" s="21" t="s">
        <v>202</v>
      </c>
      <c r="B330" s="152" t="s">
        <v>1353</v>
      </c>
      <c r="C330" s="316" t="s">
        <v>600</v>
      </c>
      <c r="D330" s="144">
        <v>2</v>
      </c>
      <c r="E330" s="144">
        <v>2</v>
      </c>
      <c r="F330" s="144">
        <v>2</v>
      </c>
      <c r="G330" s="143"/>
    </row>
    <row r="331" spans="1:7" ht="42.5" thickBot="1" x14ac:dyDescent="0.4">
      <c r="A331" s="21"/>
      <c r="B331" s="317" t="s">
        <v>1249</v>
      </c>
      <c r="C331" s="126"/>
      <c r="D331" s="144"/>
      <c r="E331" s="144"/>
      <c r="F331" s="144"/>
      <c r="G331" s="143"/>
    </row>
    <row r="332" spans="1:7" ht="21" customHeight="1" thickBot="1" x14ac:dyDescent="0.4">
      <c r="A332" s="21" t="s">
        <v>202</v>
      </c>
      <c r="B332" s="318" t="s">
        <v>1251</v>
      </c>
      <c r="C332" s="316" t="s">
        <v>600</v>
      </c>
      <c r="D332" s="144">
        <v>0</v>
      </c>
      <c r="E332" s="144">
        <v>1</v>
      </c>
      <c r="F332" s="144">
        <v>0</v>
      </c>
      <c r="G332" s="143"/>
    </row>
    <row r="333" spans="1:7" ht="30.5" thickBot="1" x14ac:dyDescent="0.4">
      <c r="A333" s="21"/>
      <c r="B333" s="319" t="s">
        <v>1250</v>
      </c>
      <c r="C333" s="316"/>
      <c r="D333" s="144"/>
      <c r="E333" s="144"/>
      <c r="F333" s="144"/>
      <c r="G333" s="143"/>
    </row>
    <row r="334" spans="1:7" ht="21.65" customHeight="1" thickBot="1" x14ac:dyDescent="0.4">
      <c r="A334" s="21" t="s">
        <v>202</v>
      </c>
      <c r="B334" s="318" t="s">
        <v>1251</v>
      </c>
      <c r="C334" s="316" t="s">
        <v>600</v>
      </c>
      <c r="D334" s="144"/>
      <c r="E334" s="144"/>
      <c r="F334" s="144">
        <v>1</v>
      </c>
      <c r="G334" s="143"/>
    </row>
    <row r="335" spans="1:7" ht="16.149999999999999" customHeight="1" thickBot="1" x14ac:dyDescent="0.4">
      <c r="A335" s="886" t="s">
        <v>725</v>
      </c>
      <c r="B335" s="887"/>
      <c r="C335" s="887"/>
      <c r="D335" s="887"/>
      <c r="E335" s="887"/>
      <c r="F335" s="887"/>
      <c r="G335" s="888"/>
    </row>
    <row r="336" spans="1:7" ht="47" thickBot="1" x14ac:dyDescent="0.4">
      <c r="A336" s="21"/>
      <c r="B336" s="147" t="s">
        <v>867</v>
      </c>
      <c r="C336" s="144"/>
      <c r="D336" s="305"/>
      <c r="E336" s="305"/>
      <c r="F336" s="305"/>
      <c r="G336" s="143" t="s">
        <v>261</v>
      </c>
    </row>
    <row r="337" spans="1:7" ht="16" thickBot="1" x14ac:dyDescent="0.4">
      <c r="A337" s="21" t="s">
        <v>694</v>
      </c>
      <c r="B337" s="149" t="s">
        <v>1426</v>
      </c>
      <c r="C337" s="144" t="s">
        <v>868</v>
      </c>
      <c r="D337" s="305">
        <v>88.8</v>
      </c>
      <c r="E337" s="424">
        <v>90</v>
      </c>
      <c r="F337" s="305">
        <v>90.3</v>
      </c>
      <c r="G337" s="143"/>
    </row>
    <row r="338" spans="1:7" ht="31.5" thickBot="1" x14ac:dyDescent="0.4">
      <c r="A338" s="21" t="s">
        <v>694</v>
      </c>
      <c r="B338" s="127" t="s">
        <v>1427</v>
      </c>
      <c r="C338" s="270" t="s">
        <v>595</v>
      </c>
      <c r="D338" s="711">
        <v>0.9</v>
      </c>
      <c r="E338" s="711">
        <v>0.95</v>
      </c>
      <c r="F338" s="711">
        <v>0.99</v>
      </c>
      <c r="G338" s="143"/>
    </row>
    <row r="339" spans="1:7" ht="31.5" thickBot="1" x14ac:dyDescent="0.4">
      <c r="A339" s="21" t="s">
        <v>694</v>
      </c>
      <c r="B339" s="127" t="s">
        <v>1428</v>
      </c>
      <c r="C339" s="668" t="s">
        <v>601</v>
      </c>
      <c r="D339" s="305">
        <v>140</v>
      </c>
      <c r="E339" s="707">
        <v>135</v>
      </c>
      <c r="F339" s="305">
        <v>130</v>
      </c>
      <c r="G339" s="143"/>
    </row>
    <row r="340" spans="1:7" ht="31.5" thickBot="1" x14ac:dyDescent="0.4">
      <c r="A340" s="21" t="s">
        <v>694</v>
      </c>
      <c r="B340" s="708" t="s">
        <v>1429</v>
      </c>
      <c r="C340" s="710" t="s">
        <v>1430</v>
      </c>
      <c r="D340" s="712">
        <v>48000</v>
      </c>
      <c r="E340" s="712">
        <v>49000</v>
      </c>
      <c r="F340" s="712">
        <v>50000</v>
      </c>
      <c r="G340" s="143"/>
    </row>
    <row r="341" spans="1:7" ht="31.5" thickBot="1" x14ac:dyDescent="0.4">
      <c r="A341" s="21" t="s">
        <v>694</v>
      </c>
      <c r="B341" s="709" t="s">
        <v>1354</v>
      </c>
      <c r="C341" s="316" t="s">
        <v>595</v>
      </c>
      <c r="D341" s="305">
        <v>4</v>
      </c>
      <c r="E341" s="305">
        <v>5</v>
      </c>
      <c r="F341" s="305">
        <v>6</v>
      </c>
      <c r="G341" s="143"/>
    </row>
    <row r="342" spans="1:7" ht="66.75" customHeight="1" thickBot="1" x14ac:dyDescent="0.4">
      <c r="A342" s="21"/>
      <c r="B342" s="262" t="s">
        <v>866</v>
      </c>
      <c r="C342" s="144"/>
      <c r="D342" s="305"/>
      <c r="E342" s="305"/>
      <c r="F342" s="305"/>
      <c r="G342" s="143"/>
    </row>
    <row r="343" spans="1:7" ht="20.5" customHeight="1" thickBot="1" x14ac:dyDescent="0.4">
      <c r="A343" s="21" t="s">
        <v>202</v>
      </c>
      <c r="B343" s="154" t="s">
        <v>869</v>
      </c>
      <c r="C343" s="144" t="s">
        <v>868</v>
      </c>
      <c r="D343" s="305">
        <v>1.8</v>
      </c>
      <c r="E343" s="305">
        <v>1.5</v>
      </c>
      <c r="F343" s="305">
        <v>1.5</v>
      </c>
      <c r="G343" s="143"/>
    </row>
    <row r="344" spans="1:7" ht="21" customHeight="1" thickBot="1" x14ac:dyDescent="0.4">
      <c r="A344" s="21" t="s">
        <v>202</v>
      </c>
      <c r="B344" s="154" t="s">
        <v>870</v>
      </c>
      <c r="C344" s="144" t="s">
        <v>868</v>
      </c>
      <c r="D344" s="305"/>
      <c r="E344" s="305"/>
      <c r="F344" s="424">
        <v>2</v>
      </c>
      <c r="G344" s="143"/>
    </row>
    <row r="345" spans="1:7" ht="18.75" customHeight="1" thickBot="1" x14ac:dyDescent="0.4">
      <c r="A345" s="21"/>
      <c r="B345" s="323" t="s">
        <v>1260</v>
      </c>
      <c r="C345" s="144"/>
      <c r="D345" s="305"/>
      <c r="E345" s="305"/>
      <c r="F345" s="305"/>
      <c r="G345" s="143" t="s">
        <v>264</v>
      </c>
    </row>
    <row r="346" spans="1:7" ht="18.649999999999999" customHeight="1" thickBot="1" x14ac:dyDescent="0.4">
      <c r="A346" s="21" t="s">
        <v>694</v>
      </c>
      <c r="B346" s="154" t="s">
        <v>778</v>
      </c>
      <c r="C346" s="144" t="s">
        <v>600</v>
      </c>
      <c r="D346" s="305">
        <v>120</v>
      </c>
      <c r="E346" s="305">
        <v>110</v>
      </c>
      <c r="F346" s="305">
        <v>100</v>
      </c>
      <c r="G346" s="143"/>
    </row>
    <row r="347" spans="1:7" ht="45.5" thickBot="1" x14ac:dyDescent="0.4">
      <c r="A347" s="21"/>
      <c r="B347" s="262" t="s">
        <v>872</v>
      </c>
      <c r="C347" s="144"/>
      <c r="D347" s="305"/>
      <c r="E347" s="305"/>
      <c r="F347" s="305"/>
      <c r="G347" s="143"/>
    </row>
    <row r="348" spans="1:7" ht="22.9" customHeight="1" thickBot="1" x14ac:dyDescent="0.4">
      <c r="A348" s="21" t="s">
        <v>202</v>
      </c>
      <c r="B348" s="154" t="s">
        <v>871</v>
      </c>
      <c r="C348" s="144" t="s">
        <v>600</v>
      </c>
      <c r="D348" s="305">
        <v>3</v>
      </c>
      <c r="E348" s="305">
        <v>4</v>
      </c>
      <c r="F348" s="305">
        <v>4</v>
      </c>
      <c r="G348" s="143"/>
    </row>
    <row r="349" spans="1:7" ht="24" customHeight="1" thickBot="1" x14ac:dyDescent="0.4">
      <c r="A349" s="21" t="s">
        <v>202</v>
      </c>
      <c r="B349" s="154" t="s">
        <v>1355</v>
      </c>
      <c r="C349" s="144" t="s">
        <v>600</v>
      </c>
      <c r="D349" s="305">
        <v>2</v>
      </c>
      <c r="E349" s="305">
        <v>2</v>
      </c>
      <c r="F349" s="305">
        <v>2</v>
      </c>
      <c r="G349" s="143"/>
    </row>
    <row r="350" spans="1:7" ht="34.15" customHeight="1" thickBot="1" x14ac:dyDescent="0.4">
      <c r="A350" s="21" t="s">
        <v>202</v>
      </c>
      <c r="B350" s="154" t="s">
        <v>873</v>
      </c>
      <c r="C350" s="144" t="s">
        <v>600</v>
      </c>
      <c r="D350" s="305">
        <v>2</v>
      </c>
      <c r="E350" s="305">
        <v>2</v>
      </c>
      <c r="F350" s="305">
        <v>2</v>
      </c>
      <c r="G350" s="143"/>
    </row>
    <row r="351" spans="1:7" ht="46.15" customHeight="1" thickBot="1" x14ac:dyDescent="0.4">
      <c r="A351" s="21" t="s">
        <v>202</v>
      </c>
      <c r="B351" s="154" t="s">
        <v>874</v>
      </c>
      <c r="C351" s="144" t="s">
        <v>600</v>
      </c>
      <c r="D351" s="305">
        <v>2</v>
      </c>
      <c r="E351" s="305">
        <v>2</v>
      </c>
      <c r="F351" s="305">
        <v>2</v>
      </c>
      <c r="G351" s="143"/>
    </row>
    <row r="352" spans="1:7" ht="31.5" thickBot="1" x14ac:dyDescent="0.4">
      <c r="A352" s="21" t="s">
        <v>202</v>
      </c>
      <c r="B352" s="154" t="s">
        <v>1656</v>
      </c>
      <c r="C352" s="144" t="s">
        <v>752</v>
      </c>
      <c r="D352" s="305"/>
      <c r="E352" s="305"/>
      <c r="F352" s="305"/>
      <c r="G352" s="143"/>
    </row>
    <row r="353" spans="1:7" ht="25.15" customHeight="1" thickBot="1" x14ac:dyDescent="0.4">
      <c r="A353" s="21" t="s">
        <v>202</v>
      </c>
      <c r="B353" s="154" t="s">
        <v>875</v>
      </c>
      <c r="C353" s="144" t="s">
        <v>600</v>
      </c>
      <c r="D353" s="305">
        <v>18</v>
      </c>
      <c r="E353" s="305">
        <v>15</v>
      </c>
      <c r="F353" s="305">
        <v>12</v>
      </c>
      <c r="G353" s="143"/>
    </row>
    <row r="354" spans="1:7" ht="31.9" customHeight="1" thickBot="1" x14ac:dyDescent="0.4">
      <c r="A354" s="21"/>
      <c r="B354" s="262" t="s">
        <v>876</v>
      </c>
      <c r="C354" s="144"/>
      <c r="D354" s="305"/>
      <c r="E354" s="305"/>
      <c r="F354" s="305"/>
      <c r="G354" s="143"/>
    </row>
    <row r="355" spans="1:7" ht="32.5" customHeight="1" thickBot="1" x14ac:dyDescent="0.4">
      <c r="A355" s="21" t="s">
        <v>202</v>
      </c>
      <c r="B355" s="154" t="s">
        <v>877</v>
      </c>
      <c r="C355" s="144" t="s">
        <v>868</v>
      </c>
      <c r="D355" s="305">
        <v>0.5</v>
      </c>
      <c r="E355" s="305">
        <v>0.75</v>
      </c>
      <c r="F355" s="305"/>
      <c r="G355" s="143"/>
    </row>
    <row r="356" spans="1:7" ht="31.5" thickBot="1" x14ac:dyDescent="0.4">
      <c r="A356" s="21" t="s">
        <v>202</v>
      </c>
      <c r="B356" s="155" t="s">
        <v>1657</v>
      </c>
      <c r="C356" s="144" t="s">
        <v>868</v>
      </c>
      <c r="D356" s="305">
        <v>20</v>
      </c>
      <c r="E356" s="305">
        <v>21</v>
      </c>
      <c r="F356" s="305">
        <v>22</v>
      </c>
      <c r="G356" s="267"/>
    </row>
    <row r="357" spans="1:7" ht="16" thickBot="1" x14ac:dyDescent="0.4">
      <c r="A357" s="21" t="s">
        <v>202</v>
      </c>
      <c r="B357" s="154" t="s">
        <v>878</v>
      </c>
      <c r="C357" s="144" t="s">
        <v>602</v>
      </c>
      <c r="D357" s="305"/>
      <c r="E357" s="305">
        <v>2</v>
      </c>
      <c r="F357" s="305">
        <v>2</v>
      </c>
      <c r="G357" s="143"/>
    </row>
    <row r="358" spans="1:7" ht="16" thickBot="1" x14ac:dyDescent="0.4">
      <c r="A358" s="21" t="s">
        <v>202</v>
      </c>
      <c r="B358" s="154" t="s">
        <v>879</v>
      </c>
      <c r="C358" s="144" t="s">
        <v>602</v>
      </c>
      <c r="D358" s="305"/>
      <c r="E358" s="305"/>
      <c r="F358" s="305">
        <v>1</v>
      </c>
      <c r="G358" s="143"/>
    </row>
    <row r="359" spans="1:7" ht="33.65" customHeight="1" thickBot="1" x14ac:dyDescent="0.4">
      <c r="A359" s="21" t="s">
        <v>202</v>
      </c>
      <c r="B359" s="155" t="s">
        <v>880</v>
      </c>
      <c r="C359" s="144" t="s">
        <v>602</v>
      </c>
      <c r="D359" s="305"/>
      <c r="E359" s="305"/>
      <c r="F359" s="305">
        <v>1</v>
      </c>
      <c r="G359" s="143"/>
    </row>
    <row r="360" spans="1:7" ht="30.5" thickBot="1" x14ac:dyDescent="0.4">
      <c r="A360" s="21"/>
      <c r="B360" s="323" t="s">
        <v>1261</v>
      </c>
      <c r="C360" s="144"/>
      <c r="D360" s="305"/>
      <c r="E360" s="305"/>
      <c r="F360" s="305"/>
      <c r="G360" s="143" t="s">
        <v>443</v>
      </c>
    </row>
    <row r="361" spans="1:7" ht="16" thickBot="1" x14ac:dyDescent="0.4">
      <c r="A361" s="21" t="s">
        <v>694</v>
      </c>
      <c r="B361" s="154" t="s">
        <v>881</v>
      </c>
      <c r="C361" s="144" t="s">
        <v>602</v>
      </c>
      <c r="D361" s="305">
        <v>1</v>
      </c>
      <c r="E361" s="305">
        <v>1</v>
      </c>
      <c r="F361" s="305">
        <v>1</v>
      </c>
      <c r="G361" s="143"/>
    </row>
    <row r="362" spans="1:7" ht="30.5" thickBot="1" x14ac:dyDescent="0.4">
      <c r="A362" s="21"/>
      <c r="B362" s="262" t="s">
        <v>882</v>
      </c>
      <c r="C362" s="144"/>
      <c r="D362" s="305"/>
      <c r="E362" s="305"/>
      <c r="F362" s="305"/>
      <c r="G362" s="143"/>
    </row>
    <row r="363" spans="1:7" ht="31.5" thickBot="1" x14ac:dyDescent="0.4">
      <c r="A363" s="21" t="s">
        <v>202</v>
      </c>
      <c r="B363" s="154" t="s">
        <v>883</v>
      </c>
      <c r="C363" s="144" t="s">
        <v>602</v>
      </c>
      <c r="D363" s="305">
        <v>90</v>
      </c>
      <c r="E363" s="305">
        <v>110</v>
      </c>
      <c r="F363" s="305">
        <v>130</v>
      </c>
      <c r="G363" s="143"/>
    </row>
    <row r="364" spans="1:7" ht="30.5" thickBot="1" x14ac:dyDescent="0.4">
      <c r="A364" s="21"/>
      <c r="B364" s="323" t="s">
        <v>1262</v>
      </c>
      <c r="C364" s="144"/>
      <c r="D364" s="305"/>
      <c r="E364" s="305"/>
      <c r="F364" s="305"/>
      <c r="G364" s="143" t="s">
        <v>270</v>
      </c>
    </row>
    <row r="365" spans="1:7" ht="34.9" customHeight="1" thickBot="1" x14ac:dyDescent="0.4">
      <c r="A365" s="21" t="s">
        <v>694</v>
      </c>
      <c r="B365" s="154" t="s">
        <v>886</v>
      </c>
      <c r="C365" s="144" t="s">
        <v>746</v>
      </c>
      <c r="D365" s="305">
        <v>1</v>
      </c>
      <c r="E365" s="305">
        <v>1</v>
      </c>
      <c r="F365" s="305">
        <v>1</v>
      </c>
      <c r="G365" s="143"/>
    </row>
    <row r="366" spans="1:7" ht="31.5" thickBot="1" x14ac:dyDescent="0.4">
      <c r="A366" s="21" t="s">
        <v>694</v>
      </c>
      <c r="B366" s="154" t="s">
        <v>885</v>
      </c>
      <c r="C366" s="144" t="s">
        <v>595</v>
      </c>
      <c r="D366" s="305">
        <v>84</v>
      </c>
      <c r="E366" s="305">
        <v>85</v>
      </c>
      <c r="F366" s="305">
        <v>86</v>
      </c>
      <c r="G366" s="143"/>
    </row>
    <row r="367" spans="1:7" ht="31.5" thickBot="1" x14ac:dyDescent="0.4">
      <c r="A367" s="21" t="s">
        <v>694</v>
      </c>
      <c r="B367" s="154" t="s">
        <v>626</v>
      </c>
      <c r="C367" s="144" t="s">
        <v>602</v>
      </c>
      <c r="D367" s="305">
        <v>5</v>
      </c>
      <c r="E367" s="305">
        <v>5</v>
      </c>
      <c r="F367" s="305">
        <v>5</v>
      </c>
      <c r="G367" s="143"/>
    </row>
    <row r="368" spans="1:7" ht="30.5" thickBot="1" x14ac:dyDescent="0.4">
      <c r="A368" s="21"/>
      <c r="B368" s="262" t="s">
        <v>948</v>
      </c>
      <c r="C368" s="144"/>
      <c r="D368" s="305"/>
      <c r="E368" s="305"/>
      <c r="F368" s="305"/>
      <c r="G368" s="143"/>
    </row>
    <row r="369" spans="1:7" ht="31.5" thickBot="1" x14ac:dyDescent="0.4">
      <c r="A369" s="21" t="s">
        <v>202</v>
      </c>
      <c r="B369" s="154" t="s">
        <v>949</v>
      </c>
      <c r="C369" s="144" t="s">
        <v>602</v>
      </c>
      <c r="D369" s="305">
        <v>2</v>
      </c>
      <c r="E369" s="305">
        <v>2</v>
      </c>
      <c r="F369" s="305">
        <v>2</v>
      </c>
      <c r="G369" s="143"/>
    </row>
    <row r="370" spans="1:7" ht="54.65" customHeight="1" thickBot="1" x14ac:dyDescent="0.4">
      <c r="A370" s="21"/>
      <c r="B370" s="323" t="s">
        <v>1263</v>
      </c>
      <c r="C370" s="144"/>
      <c r="D370" s="305"/>
      <c r="E370" s="305"/>
      <c r="F370" s="305"/>
      <c r="G370" s="143" t="s">
        <v>449</v>
      </c>
    </row>
    <row r="371" spans="1:7" ht="31.5" thickBot="1" x14ac:dyDescent="0.4">
      <c r="A371" s="21" t="s">
        <v>694</v>
      </c>
      <c r="B371" s="154" t="s">
        <v>1432</v>
      </c>
      <c r="C371" s="144" t="s">
        <v>595</v>
      </c>
      <c r="D371" s="424">
        <v>29</v>
      </c>
      <c r="E371" s="424">
        <v>30</v>
      </c>
      <c r="F371" s="424">
        <v>30</v>
      </c>
      <c r="G371" s="143"/>
    </row>
    <row r="372" spans="1:7" ht="47" thickBot="1" x14ac:dyDescent="0.4">
      <c r="A372" s="21" t="s">
        <v>694</v>
      </c>
      <c r="B372" s="154" t="s">
        <v>1578</v>
      </c>
      <c r="C372" s="144" t="s">
        <v>602</v>
      </c>
      <c r="D372" s="707">
        <v>1</v>
      </c>
      <c r="E372" s="707">
        <v>2</v>
      </c>
      <c r="F372" s="707">
        <v>3</v>
      </c>
      <c r="G372" s="143"/>
    </row>
    <row r="373" spans="1:7" ht="30.5" thickBot="1" x14ac:dyDescent="0.4">
      <c r="A373" s="21"/>
      <c r="B373" s="262" t="s">
        <v>887</v>
      </c>
      <c r="C373" s="144"/>
      <c r="D373" s="305"/>
      <c r="E373" s="305"/>
      <c r="F373" s="305"/>
      <c r="G373" s="143"/>
    </row>
    <row r="374" spans="1:7" ht="31.5" thickBot="1" x14ac:dyDescent="0.4">
      <c r="A374" s="21" t="s">
        <v>202</v>
      </c>
      <c r="B374" s="154" t="s">
        <v>888</v>
      </c>
      <c r="C374" s="144" t="s">
        <v>602</v>
      </c>
      <c r="D374" s="305">
        <v>1</v>
      </c>
      <c r="E374" s="305"/>
      <c r="F374" s="305"/>
      <c r="G374" s="143"/>
    </row>
    <row r="375" spans="1:7" ht="45.5" thickBot="1" x14ac:dyDescent="0.4">
      <c r="A375" s="21"/>
      <c r="B375" s="262" t="s">
        <v>889</v>
      </c>
      <c r="C375" s="144"/>
      <c r="D375" s="305"/>
      <c r="E375" s="305"/>
      <c r="F375" s="305"/>
      <c r="G375" s="143"/>
    </row>
    <row r="376" spans="1:7" ht="16" thickBot="1" x14ac:dyDescent="0.4">
      <c r="A376" s="21" t="s">
        <v>202</v>
      </c>
      <c r="B376" s="154" t="s">
        <v>890</v>
      </c>
      <c r="C376" s="144" t="s">
        <v>602</v>
      </c>
      <c r="D376" s="305"/>
      <c r="E376" s="305"/>
      <c r="F376" s="305"/>
      <c r="G376" s="143"/>
    </row>
    <row r="377" spans="1:7" ht="54.65" customHeight="1" thickBot="1" x14ac:dyDescent="0.4">
      <c r="A377" s="21"/>
      <c r="B377" s="323" t="s">
        <v>891</v>
      </c>
      <c r="C377" s="144"/>
      <c r="D377" s="305"/>
      <c r="E377" s="305"/>
      <c r="F377" s="305"/>
      <c r="G377" s="143" t="s">
        <v>279</v>
      </c>
    </row>
    <row r="378" spans="1:7" ht="34.15" customHeight="1" thickBot="1" x14ac:dyDescent="0.4">
      <c r="A378" s="21" t="s">
        <v>694</v>
      </c>
      <c r="B378" s="154" t="s">
        <v>892</v>
      </c>
      <c r="C378" s="144" t="s">
        <v>893</v>
      </c>
      <c r="D378" s="528">
        <v>19</v>
      </c>
      <c r="E378" s="272">
        <v>18</v>
      </c>
      <c r="F378" s="528">
        <v>17</v>
      </c>
      <c r="G378" s="188"/>
    </row>
    <row r="379" spans="1:7" ht="16" thickBot="1" x14ac:dyDescent="0.4">
      <c r="A379" s="21" t="s">
        <v>694</v>
      </c>
      <c r="B379" s="154" t="s">
        <v>109</v>
      </c>
      <c r="C379" s="144" t="s">
        <v>624</v>
      </c>
      <c r="D379" s="305">
        <v>76.25</v>
      </c>
      <c r="E379" s="305">
        <v>76.25</v>
      </c>
      <c r="F379" s="305">
        <v>76.25</v>
      </c>
      <c r="G379" s="143"/>
    </row>
    <row r="380" spans="1:7" ht="45.5" thickBot="1" x14ac:dyDescent="0.4">
      <c r="A380" s="21"/>
      <c r="B380" s="262" t="s">
        <v>1658</v>
      </c>
      <c r="C380" s="144"/>
      <c r="D380" s="305"/>
      <c r="E380" s="305"/>
      <c r="F380" s="305"/>
      <c r="G380" s="143" t="s">
        <v>900</v>
      </c>
    </row>
    <row r="381" spans="1:7" ht="31.5" thickBot="1" x14ac:dyDescent="0.4">
      <c r="A381" s="21" t="s">
        <v>202</v>
      </c>
      <c r="B381" s="154" t="s">
        <v>1356</v>
      </c>
      <c r="C381" s="268" t="s">
        <v>895</v>
      </c>
      <c r="D381" s="305"/>
      <c r="E381" s="305"/>
      <c r="F381" s="305"/>
      <c r="G381" s="143"/>
    </row>
    <row r="382" spans="1:7" ht="31.5" thickBot="1" x14ac:dyDescent="0.4">
      <c r="A382" s="21" t="s">
        <v>202</v>
      </c>
      <c r="B382" s="154" t="s">
        <v>896</v>
      </c>
      <c r="C382" s="144" t="s">
        <v>602</v>
      </c>
      <c r="D382" s="305">
        <v>210</v>
      </c>
      <c r="E382" s="305">
        <v>225</v>
      </c>
      <c r="F382" s="305">
        <v>240</v>
      </c>
      <c r="G382" s="143"/>
    </row>
    <row r="383" spans="1:7" ht="31.5" thickBot="1" x14ac:dyDescent="0.4">
      <c r="A383" s="21" t="s">
        <v>202</v>
      </c>
      <c r="B383" s="155" t="s">
        <v>1659</v>
      </c>
      <c r="C383" s="144" t="s">
        <v>602</v>
      </c>
      <c r="D383" s="305"/>
      <c r="E383" s="305"/>
      <c r="F383" s="305">
        <v>1</v>
      </c>
      <c r="G383" s="143"/>
    </row>
    <row r="384" spans="1:7" ht="45.5" thickBot="1" x14ac:dyDescent="0.4">
      <c r="A384" s="21"/>
      <c r="B384" s="262" t="s">
        <v>897</v>
      </c>
      <c r="C384" s="144"/>
      <c r="D384" s="305"/>
      <c r="E384" s="305"/>
      <c r="F384" s="305"/>
      <c r="G384" s="143" t="s">
        <v>279</v>
      </c>
    </row>
    <row r="385" spans="1:7" ht="31.5" thickBot="1" x14ac:dyDescent="0.4">
      <c r="A385" s="21" t="s">
        <v>202</v>
      </c>
      <c r="B385" s="154" t="s">
        <v>898</v>
      </c>
      <c r="C385" s="144" t="s">
        <v>602</v>
      </c>
      <c r="D385" s="305">
        <v>0</v>
      </c>
      <c r="E385" s="305">
        <v>0</v>
      </c>
      <c r="F385" s="305">
        <v>0</v>
      </c>
      <c r="G385" s="143"/>
    </row>
    <row r="386" spans="1:7" ht="31.5" thickBot="1" x14ac:dyDescent="0.4">
      <c r="A386" s="21" t="s">
        <v>202</v>
      </c>
      <c r="B386" s="155" t="s">
        <v>899</v>
      </c>
      <c r="C386" s="144" t="s">
        <v>1500</v>
      </c>
      <c r="D386" s="305">
        <v>30</v>
      </c>
      <c r="E386" s="305">
        <v>55</v>
      </c>
      <c r="F386" s="305">
        <v>60</v>
      </c>
      <c r="G386" s="143"/>
    </row>
    <row r="387" spans="1:7" ht="82.5" customHeight="1" thickBot="1" x14ac:dyDescent="0.4">
      <c r="A387" s="21"/>
      <c r="B387" s="262" t="s">
        <v>901</v>
      </c>
      <c r="C387" s="144"/>
      <c r="D387" s="305"/>
      <c r="E387" s="305"/>
      <c r="F387" s="305"/>
      <c r="G387" s="143"/>
    </row>
    <row r="388" spans="1:7" ht="16" thickBot="1" x14ac:dyDescent="0.4">
      <c r="A388" s="21" t="s">
        <v>202</v>
      </c>
      <c r="B388" s="155" t="s">
        <v>902</v>
      </c>
      <c r="C388" s="144" t="s">
        <v>602</v>
      </c>
      <c r="D388" s="305"/>
      <c r="E388" s="305"/>
      <c r="F388" s="305">
        <v>1</v>
      </c>
      <c r="G388" s="143"/>
    </row>
    <row r="389" spans="1:7" ht="45.5" thickBot="1" x14ac:dyDescent="0.4">
      <c r="A389" s="21"/>
      <c r="B389" s="262" t="s">
        <v>903</v>
      </c>
      <c r="C389" s="144"/>
      <c r="D389" s="305"/>
      <c r="E389" s="305"/>
      <c r="F389" s="305"/>
      <c r="G389" s="143"/>
    </row>
    <row r="390" spans="1:7" ht="31.5" thickBot="1" x14ac:dyDescent="0.4">
      <c r="A390" s="21" t="s">
        <v>202</v>
      </c>
      <c r="B390" s="154" t="s">
        <v>904</v>
      </c>
      <c r="C390" s="144" t="s">
        <v>602</v>
      </c>
      <c r="D390" s="305">
        <v>0</v>
      </c>
      <c r="E390" s="305">
        <v>0</v>
      </c>
      <c r="F390" s="305">
        <v>0</v>
      </c>
      <c r="G390" s="143"/>
    </row>
    <row r="391" spans="1:7" ht="30.5" thickBot="1" x14ac:dyDescent="0.4">
      <c r="A391" s="21"/>
      <c r="B391" s="323" t="s">
        <v>1264</v>
      </c>
      <c r="C391" s="144"/>
      <c r="D391" s="305"/>
      <c r="E391" s="305"/>
      <c r="F391" s="305"/>
      <c r="G391" s="143" t="s">
        <v>288</v>
      </c>
    </row>
    <row r="392" spans="1:7" ht="16" thickBot="1" x14ac:dyDescent="0.4">
      <c r="A392" s="21" t="s">
        <v>694</v>
      </c>
      <c r="B392" s="154" t="s">
        <v>905</v>
      </c>
      <c r="C392" s="144" t="s">
        <v>602</v>
      </c>
      <c r="D392" s="305">
        <v>0</v>
      </c>
      <c r="E392" s="305">
        <v>0</v>
      </c>
      <c r="F392" s="305">
        <v>1</v>
      </c>
      <c r="G392" s="143"/>
    </row>
    <row r="393" spans="1:7" ht="30.5" thickBot="1" x14ac:dyDescent="0.4">
      <c r="A393" s="21"/>
      <c r="B393" s="262" t="s">
        <v>906</v>
      </c>
      <c r="C393" s="144"/>
      <c r="D393" s="305"/>
      <c r="E393" s="305"/>
      <c r="F393" s="305"/>
      <c r="G393" s="143"/>
    </row>
    <row r="394" spans="1:7" ht="31.5" thickBot="1" x14ac:dyDescent="0.4">
      <c r="A394" s="21" t="s">
        <v>694</v>
      </c>
      <c r="B394" s="154" t="s">
        <v>617</v>
      </c>
      <c r="C394" s="144" t="s">
        <v>602</v>
      </c>
      <c r="D394" s="305">
        <v>2</v>
      </c>
      <c r="E394" s="305">
        <v>2</v>
      </c>
      <c r="F394" s="305">
        <v>2</v>
      </c>
      <c r="G394" s="143"/>
    </row>
    <row r="395" spans="1:7" ht="30.5" thickBot="1" x14ac:dyDescent="0.4">
      <c r="A395" s="21"/>
      <c r="B395" s="262" t="s">
        <v>907</v>
      </c>
      <c r="C395" s="144"/>
      <c r="D395" s="537"/>
      <c r="E395" s="537"/>
      <c r="F395" s="537"/>
      <c r="G395" s="143"/>
    </row>
    <row r="396" spans="1:7" ht="16" thickBot="1" x14ac:dyDescent="0.4">
      <c r="A396" s="21" t="s">
        <v>202</v>
      </c>
      <c r="B396" s="154" t="s">
        <v>908</v>
      </c>
      <c r="C396" s="270" t="s">
        <v>868</v>
      </c>
      <c r="D396" s="535">
        <v>142</v>
      </c>
      <c r="E396" s="535">
        <v>150</v>
      </c>
      <c r="F396" s="535">
        <v>155</v>
      </c>
      <c r="G396" s="143"/>
    </row>
    <row r="397" spans="1:7" ht="19" thickBot="1" x14ac:dyDescent="0.4">
      <c r="A397" s="21" t="s">
        <v>202</v>
      </c>
      <c r="B397" s="154" t="s">
        <v>909</v>
      </c>
      <c r="C397" s="270" t="s">
        <v>913</v>
      </c>
      <c r="D397" s="535">
        <v>352</v>
      </c>
      <c r="E397" s="535">
        <v>380</v>
      </c>
      <c r="F397" s="535">
        <v>400</v>
      </c>
      <c r="G397" s="143"/>
    </row>
    <row r="398" spans="1:7" ht="19" thickBot="1" x14ac:dyDescent="0.4">
      <c r="A398" s="21" t="s">
        <v>202</v>
      </c>
      <c r="B398" s="269" t="s">
        <v>910</v>
      </c>
      <c r="C398" s="270" t="s">
        <v>911</v>
      </c>
      <c r="D398" s="535">
        <v>14200</v>
      </c>
      <c r="E398" s="535">
        <v>14500</v>
      </c>
      <c r="F398" s="535">
        <v>14800</v>
      </c>
      <c r="G398" s="143"/>
    </row>
    <row r="399" spans="1:7" ht="19.149999999999999" customHeight="1" thickBot="1" x14ac:dyDescent="0.4">
      <c r="A399" s="21" t="s">
        <v>202</v>
      </c>
      <c r="B399" s="271" t="s">
        <v>912</v>
      </c>
      <c r="C399" s="272" t="s">
        <v>911</v>
      </c>
      <c r="D399" s="535">
        <v>3500</v>
      </c>
      <c r="E399" s="535">
        <v>3600</v>
      </c>
      <c r="F399" s="535">
        <v>3700</v>
      </c>
      <c r="G399" s="143"/>
    </row>
    <row r="400" spans="1:7" ht="64.900000000000006" customHeight="1" thickBot="1" x14ac:dyDescent="0.4">
      <c r="A400" s="21"/>
      <c r="B400" s="262" t="s">
        <v>914</v>
      </c>
      <c r="C400" s="144"/>
      <c r="D400" s="305"/>
      <c r="E400" s="305"/>
      <c r="F400" s="305"/>
      <c r="G400" s="143"/>
    </row>
    <row r="401" spans="1:7" ht="24" customHeight="1" thickBot="1" x14ac:dyDescent="0.4">
      <c r="A401" s="21" t="s">
        <v>202</v>
      </c>
      <c r="B401" s="154" t="s">
        <v>915</v>
      </c>
      <c r="C401" s="144" t="s">
        <v>600</v>
      </c>
      <c r="D401" s="305">
        <v>4</v>
      </c>
      <c r="E401" s="305">
        <v>4</v>
      </c>
      <c r="F401" s="305">
        <v>4</v>
      </c>
      <c r="G401" s="143"/>
    </row>
    <row r="402" spans="1:7" ht="19.149999999999999" customHeight="1" thickBot="1" x14ac:dyDescent="0.4">
      <c r="A402" s="21" t="s">
        <v>202</v>
      </c>
      <c r="B402" s="154" t="s">
        <v>916</v>
      </c>
      <c r="C402" s="144" t="s">
        <v>600</v>
      </c>
      <c r="D402" s="535">
        <v>4</v>
      </c>
      <c r="E402" s="535">
        <v>4</v>
      </c>
      <c r="F402" s="535">
        <v>4</v>
      </c>
      <c r="G402" s="143"/>
    </row>
    <row r="403" spans="1:7" ht="21" customHeight="1" thickBot="1" x14ac:dyDescent="0.4">
      <c r="A403" s="21" t="s">
        <v>202</v>
      </c>
      <c r="B403" s="273" t="s">
        <v>917</v>
      </c>
      <c r="C403" s="144" t="s">
        <v>600</v>
      </c>
      <c r="D403" s="305">
        <v>3</v>
      </c>
      <c r="E403" s="305">
        <v>3</v>
      </c>
      <c r="F403" s="305">
        <v>3</v>
      </c>
      <c r="G403" s="143"/>
    </row>
    <row r="404" spans="1:7" ht="24" customHeight="1" thickBot="1" x14ac:dyDescent="0.4">
      <c r="A404" s="21" t="s">
        <v>202</v>
      </c>
      <c r="B404" s="273" t="s">
        <v>1357</v>
      </c>
      <c r="C404" s="144" t="s">
        <v>600</v>
      </c>
      <c r="D404" s="305">
        <v>44</v>
      </c>
      <c r="E404" s="305">
        <v>44</v>
      </c>
      <c r="F404" s="305">
        <v>44</v>
      </c>
      <c r="G404" s="143"/>
    </row>
    <row r="405" spans="1:7" ht="25.15" customHeight="1" thickBot="1" x14ac:dyDescent="0.4">
      <c r="A405" s="21" t="s">
        <v>202</v>
      </c>
      <c r="B405" s="274" t="s">
        <v>918</v>
      </c>
      <c r="C405" s="144" t="s">
        <v>600</v>
      </c>
      <c r="D405" s="305">
        <v>33</v>
      </c>
      <c r="E405" s="305">
        <v>33</v>
      </c>
      <c r="F405" s="305">
        <v>35</v>
      </c>
      <c r="G405" s="143"/>
    </row>
    <row r="406" spans="1:7" ht="22.15" customHeight="1" thickBot="1" x14ac:dyDescent="0.4">
      <c r="A406" s="21" t="s">
        <v>202</v>
      </c>
      <c r="B406" s="275" t="s">
        <v>919</v>
      </c>
      <c r="C406" s="144" t="s">
        <v>600</v>
      </c>
      <c r="D406" s="305">
        <v>13</v>
      </c>
      <c r="E406" s="305">
        <v>30</v>
      </c>
      <c r="F406" s="305">
        <v>5</v>
      </c>
      <c r="G406" s="143"/>
    </row>
    <row r="407" spans="1:7" ht="19.899999999999999" customHeight="1" thickBot="1" x14ac:dyDescent="0.4">
      <c r="A407" s="21" t="s">
        <v>202</v>
      </c>
      <c r="B407" s="275" t="s">
        <v>920</v>
      </c>
      <c r="C407" s="144" t="s">
        <v>600</v>
      </c>
      <c r="D407" s="305">
        <v>50</v>
      </c>
      <c r="E407" s="305">
        <v>52</v>
      </c>
      <c r="F407" s="305">
        <v>52</v>
      </c>
      <c r="G407" s="143"/>
    </row>
    <row r="408" spans="1:7" ht="30.5" thickBot="1" x14ac:dyDescent="0.4">
      <c r="A408" s="21"/>
      <c r="B408" s="324" t="s">
        <v>1265</v>
      </c>
      <c r="C408" s="144"/>
      <c r="D408" s="305"/>
      <c r="E408" s="305"/>
      <c r="F408" s="305"/>
      <c r="G408" s="143" t="s">
        <v>296</v>
      </c>
    </row>
    <row r="409" spans="1:7" ht="27.65" customHeight="1" thickBot="1" x14ac:dyDescent="0.4">
      <c r="A409" s="21" t="s">
        <v>694</v>
      </c>
      <c r="B409" s="154" t="s">
        <v>631</v>
      </c>
      <c r="C409" s="144" t="s">
        <v>868</v>
      </c>
      <c r="D409" s="305">
        <v>61</v>
      </c>
      <c r="E409" s="305">
        <v>62</v>
      </c>
      <c r="F409" s="305">
        <v>63</v>
      </c>
      <c r="G409" s="143"/>
    </row>
    <row r="410" spans="1:7" ht="19" thickBot="1" x14ac:dyDescent="0.4">
      <c r="A410" s="21" t="s">
        <v>694</v>
      </c>
      <c r="B410" s="154" t="s">
        <v>1358</v>
      </c>
      <c r="C410" s="270" t="s">
        <v>911</v>
      </c>
      <c r="D410" s="305">
        <v>4.5999999999999996</v>
      </c>
      <c r="E410" s="305">
        <v>4.8</v>
      </c>
      <c r="F410" s="424">
        <v>5</v>
      </c>
      <c r="G410" s="143"/>
    </row>
    <row r="411" spans="1:7" ht="62.5" thickBot="1" x14ac:dyDescent="0.4">
      <c r="A411" s="21" t="s">
        <v>694</v>
      </c>
      <c r="B411" s="154" t="s">
        <v>1580</v>
      </c>
      <c r="C411" s="713" t="s">
        <v>595</v>
      </c>
      <c r="D411" s="707">
        <v>0</v>
      </c>
      <c r="E411" s="707">
        <v>0</v>
      </c>
      <c r="F411" s="707">
        <v>0</v>
      </c>
      <c r="G411" s="143"/>
    </row>
    <row r="412" spans="1:7" ht="30.5" thickBot="1" x14ac:dyDescent="0.4">
      <c r="A412" s="21"/>
      <c r="B412" s="262" t="s">
        <v>921</v>
      </c>
      <c r="C412" s="144"/>
      <c r="D412" s="305"/>
      <c r="E412" s="305"/>
      <c r="F412" s="305"/>
      <c r="G412" s="143"/>
    </row>
    <row r="413" spans="1:7" ht="31.5" thickBot="1" x14ac:dyDescent="0.4">
      <c r="A413" s="21" t="s">
        <v>202</v>
      </c>
      <c r="B413" s="276" t="s">
        <v>1232</v>
      </c>
      <c r="C413" s="144" t="s">
        <v>868</v>
      </c>
      <c r="D413" s="305">
        <v>9.8000000000000007</v>
      </c>
      <c r="E413" s="424">
        <v>4</v>
      </c>
      <c r="F413" s="424">
        <v>4</v>
      </c>
      <c r="G413" s="143"/>
    </row>
    <row r="414" spans="1:7" ht="31.5" thickBot="1" x14ac:dyDescent="0.4">
      <c r="A414" s="21" t="s">
        <v>202</v>
      </c>
      <c r="B414" s="276" t="s">
        <v>1233</v>
      </c>
      <c r="C414" s="144" t="s">
        <v>868</v>
      </c>
      <c r="D414" s="305">
        <v>1.2</v>
      </c>
      <c r="E414" s="305">
        <v>1.2</v>
      </c>
      <c r="F414" s="305">
        <v>1.2</v>
      </c>
      <c r="G414" s="143"/>
    </row>
    <row r="415" spans="1:7" ht="83.25" customHeight="1" thickBot="1" x14ac:dyDescent="0.4">
      <c r="A415" s="21"/>
      <c r="B415" s="277" t="s">
        <v>922</v>
      </c>
      <c r="C415" s="144"/>
      <c r="D415" s="305"/>
      <c r="E415" s="305"/>
      <c r="F415" s="305"/>
      <c r="G415" s="143"/>
    </row>
    <row r="416" spans="1:7" ht="16" thickBot="1" x14ac:dyDescent="0.4">
      <c r="A416" s="21" t="s">
        <v>202</v>
      </c>
      <c r="B416" s="154" t="s">
        <v>923</v>
      </c>
      <c r="C416" s="144" t="s">
        <v>602</v>
      </c>
      <c r="D416" s="305">
        <v>8700</v>
      </c>
      <c r="E416" s="305">
        <v>8850</v>
      </c>
      <c r="F416" s="305">
        <v>9000</v>
      </c>
      <c r="G416" s="143"/>
    </row>
    <row r="417" spans="1:7" ht="16" thickBot="1" x14ac:dyDescent="0.4">
      <c r="A417" s="21" t="s">
        <v>202</v>
      </c>
      <c r="B417" s="154" t="s">
        <v>924</v>
      </c>
      <c r="C417" s="144" t="s">
        <v>868</v>
      </c>
      <c r="D417" s="305">
        <v>1.9</v>
      </c>
      <c r="E417" s="305">
        <v>2</v>
      </c>
      <c r="F417" s="305">
        <v>2</v>
      </c>
      <c r="G417" s="143"/>
    </row>
    <row r="418" spans="1:7" ht="31.15" customHeight="1" thickBot="1" x14ac:dyDescent="0.4">
      <c r="A418" s="21"/>
      <c r="B418" s="277" t="s">
        <v>925</v>
      </c>
      <c r="C418" s="144"/>
      <c r="D418" s="305"/>
      <c r="E418" s="305"/>
      <c r="F418" s="305"/>
      <c r="G418" s="143"/>
    </row>
    <row r="419" spans="1:7" ht="31.5" thickBot="1" x14ac:dyDescent="0.4">
      <c r="A419" s="21" t="s">
        <v>202</v>
      </c>
      <c r="B419" s="154" t="s">
        <v>926</v>
      </c>
      <c r="C419" s="144" t="s">
        <v>868</v>
      </c>
      <c r="D419" s="305">
        <v>30</v>
      </c>
      <c r="E419" s="305">
        <v>30</v>
      </c>
      <c r="F419" s="305">
        <v>30</v>
      </c>
      <c r="G419" s="143"/>
    </row>
    <row r="420" spans="1:7" ht="35.5" customHeight="1" thickBot="1" x14ac:dyDescent="0.4">
      <c r="A420" s="21"/>
      <c r="B420" s="262" t="s">
        <v>927</v>
      </c>
      <c r="C420" s="144"/>
      <c r="D420" s="305"/>
      <c r="E420" s="305"/>
      <c r="F420" s="305"/>
      <c r="G420" s="143"/>
    </row>
    <row r="421" spans="1:7" ht="31.5" thickBot="1" x14ac:dyDescent="0.4">
      <c r="A421" s="21" t="s">
        <v>202</v>
      </c>
      <c r="B421" s="154" t="s">
        <v>928</v>
      </c>
      <c r="C421" s="305" t="s">
        <v>602</v>
      </c>
      <c r="D421" s="305">
        <v>1</v>
      </c>
      <c r="E421" s="305">
        <v>1</v>
      </c>
      <c r="F421" s="305">
        <v>1</v>
      </c>
      <c r="G421" s="201"/>
    </row>
    <row r="422" spans="1:7" ht="51.75" customHeight="1" thickBot="1" x14ac:dyDescent="0.4">
      <c r="A422" s="21"/>
      <c r="B422" s="262" t="s">
        <v>929</v>
      </c>
      <c r="C422" s="144"/>
      <c r="D422" s="305"/>
      <c r="E422" s="305"/>
      <c r="F422" s="305"/>
      <c r="G422" s="143"/>
    </row>
    <row r="423" spans="1:7" ht="16" thickBot="1" x14ac:dyDescent="0.4">
      <c r="A423" s="21" t="s">
        <v>202</v>
      </c>
      <c r="B423" s="130" t="s">
        <v>1234</v>
      </c>
      <c r="C423" s="305" t="s">
        <v>1235</v>
      </c>
      <c r="D423" s="305">
        <v>0.5</v>
      </c>
      <c r="E423" s="305">
        <v>0.5</v>
      </c>
      <c r="F423" s="305">
        <v>0.5</v>
      </c>
      <c r="G423" s="143"/>
    </row>
    <row r="424" spans="1:7" ht="16" thickBot="1" x14ac:dyDescent="0.4">
      <c r="A424" s="21" t="s">
        <v>202</v>
      </c>
      <c r="B424" s="130" t="s">
        <v>1236</v>
      </c>
      <c r="C424" s="305" t="s">
        <v>600</v>
      </c>
      <c r="D424" s="305">
        <v>5</v>
      </c>
      <c r="E424" s="305">
        <v>7</v>
      </c>
      <c r="F424" s="305">
        <v>8</v>
      </c>
      <c r="G424" s="143"/>
    </row>
    <row r="425" spans="1:7" ht="16" thickBot="1" x14ac:dyDescent="0.4">
      <c r="A425" s="21" t="s">
        <v>202</v>
      </c>
      <c r="B425" s="130" t="s">
        <v>930</v>
      </c>
      <c r="C425" s="305" t="s">
        <v>1235</v>
      </c>
      <c r="D425" s="305">
        <v>0.6</v>
      </c>
      <c r="E425" s="305">
        <v>0.7</v>
      </c>
      <c r="F425" s="305">
        <v>0.8</v>
      </c>
      <c r="G425" s="143"/>
    </row>
    <row r="426" spans="1:7" ht="31.15" customHeight="1" thickBot="1" x14ac:dyDescent="0.4">
      <c r="A426" s="21" t="s">
        <v>202</v>
      </c>
      <c r="B426" s="130" t="s">
        <v>931</v>
      </c>
      <c r="C426" s="305" t="s">
        <v>600</v>
      </c>
      <c r="D426" s="305">
        <v>0</v>
      </c>
      <c r="E426" s="305">
        <v>0</v>
      </c>
      <c r="F426" s="305">
        <v>2</v>
      </c>
      <c r="G426" s="143"/>
    </row>
    <row r="427" spans="1:7" ht="30.5" thickBot="1" x14ac:dyDescent="0.4">
      <c r="A427" s="21"/>
      <c r="B427" s="262" t="s">
        <v>932</v>
      </c>
      <c r="C427" s="144"/>
      <c r="D427" s="305"/>
      <c r="E427" s="305"/>
      <c r="F427" s="305"/>
      <c r="G427" s="143"/>
    </row>
    <row r="428" spans="1:7" ht="19" thickBot="1" x14ac:dyDescent="0.4">
      <c r="A428" s="21" t="s">
        <v>202</v>
      </c>
      <c r="B428" s="154" t="s">
        <v>933</v>
      </c>
      <c r="C428" s="270" t="s">
        <v>913</v>
      </c>
      <c r="D428" s="305">
        <v>45</v>
      </c>
      <c r="E428" s="305">
        <v>45</v>
      </c>
      <c r="F428" s="305">
        <v>45</v>
      </c>
      <c r="G428" s="143"/>
    </row>
    <row r="429" spans="1:7" ht="50.5" customHeight="1" thickBot="1" x14ac:dyDescent="0.4">
      <c r="A429" s="21" t="s">
        <v>202</v>
      </c>
      <c r="B429" s="154" t="s">
        <v>934</v>
      </c>
      <c r="C429" s="144" t="s">
        <v>601</v>
      </c>
      <c r="D429" s="305">
        <v>120</v>
      </c>
      <c r="E429" s="305">
        <v>120</v>
      </c>
      <c r="F429" s="305">
        <v>120</v>
      </c>
      <c r="G429" s="143"/>
    </row>
    <row r="430" spans="1:7" ht="26.5" customHeight="1" thickBot="1" x14ac:dyDescent="0.4">
      <c r="A430" s="21" t="s">
        <v>202</v>
      </c>
      <c r="B430" s="154" t="s">
        <v>935</v>
      </c>
      <c r="C430" s="144" t="s">
        <v>601</v>
      </c>
      <c r="D430" s="305">
        <v>15</v>
      </c>
      <c r="E430" s="305">
        <v>15</v>
      </c>
      <c r="F430" s="305">
        <v>15</v>
      </c>
      <c r="G430" s="143"/>
    </row>
    <row r="431" spans="1:7" ht="60.5" thickBot="1" x14ac:dyDescent="0.4">
      <c r="A431" s="21"/>
      <c r="B431" s="323" t="s">
        <v>936</v>
      </c>
      <c r="C431" s="144"/>
      <c r="D431" s="305"/>
      <c r="E431" s="305"/>
      <c r="F431" s="305"/>
      <c r="G431" s="143"/>
    </row>
    <row r="432" spans="1:7" ht="52.15" customHeight="1" thickBot="1" x14ac:dyDescent="0.4">
      <c r="A432" s="21"/>
      <c r="B432" s="262" t="s">
        <v>937</v>
      </c>
      <c r="C432" s="144"/>
      <c r="D432" s="305"/>
      <c r="E432" s="305"/>
      <c r="F432" s="305"/>
      <c r="G432" s="143"/>
    </row>
    <row r="433" spans="1:7" ht="16" thickBot="1" x14ac:dyDescent="0.4">
      <c r="A433" s="21" t="s">
        <v>202</v>
      </c>
      <c r="B433" s="154" t="s">
        <v>938</v>
      </c>
      <c r="C433" s="144" t="s">
        <v>602</v>
      </c>
      <c r="D433" s="305">
        <v>50</v>
      </c>
      <c r="E433" s="305">
        <v>50</v>
      </c>
      <c r="F433" s="305">
        <v>50</v>
      </c>
      <c r="G433" s="143"/>
    </row>
    <row r="434" spans="1:7" ht="19.149999999999999" customHeight="1" thickBot="1" x14ac:dyDescent="0.4">
      <c r="A434" s="21"/>
      <c r="B434" s="262" t="s">
        <v>939</v>
      </c>
      <c r="C434" s="144"/>
      <c r="D434" s="305"/>
      <c r="E434" s="305"/>
      <c r="F434" s="305"/>
      <c r="G434" s="143"/>
    </row>
    <row r="435" spans="1:7" ht="25.15" customHeight="1" thickBot="1" x14ac:dyDescent="0.4">
      <c r="A435" s="21" t="s">
        <v>202</v>
      </c>
      <c r="B435" s="130" t="s">
        <v>940</v>
      </c>
      <c r="C435" s="144" t="s">
        <v>601</v>
      </c>
      <c r="D435" s="305">
        <v>6</v>
      </c>
      <c r="E435" s="305">
        <v>6</v>
      </c>
      <c r="F435" s="305">
        <v>6</v>
      </c>
      <c r="G435" s="143"/>
    </row>
    <row r="436" spans="1:7" ht="22.15" customHeight="1" thickBot="1" x14ac:dyDescent="0.4">
      <c r="A436" s="21" t="s">
        <v>202</v>
      </c>
      <c r="B436" s="130" t="s">
        <v>941</v>
      </c>
      <c r="C436" s="144" t="s">
        <v>600</v>
      </c>
      <c r="D436" s="305">
        <v>4</v>
      </c>
      <c r="E436" s="305">
        <v>4</v>
      </c>
      <c r="F436" s="305">
        <v>4</v>
      </c>
      <c r="G436" s="143"/>
    </row>
    <row r="437" spans="1:7" ht="45.5" thickBot="1" x14ac:dyDescent="0.4">
      <c r="A437" s="21"/>
      <c r="B437" s="262" t="s">
        <v>942</v>
      </c>
      <c r="C437" s="144"/>
      <c r="D437" s="305"/>
      <c r="E437" s="305"/>
      <c r="F437" s="305"/>
      <c r="G437" s="143"/>
    </row>
    <row r="438" spans="1:7" ht="24.65" customHeight="1" thickBot="1" x14ac:dyDescent="0.4">
      <c r="A438" s="21" t="s">
        <v>202</v>
      </c>
      <c r="B438" s="154" t="s">
        <v>943</v>
      </c>
      <c r="C438" s="144" t="s">
        <v>600</v>
      </c>
      <c r="D438" s="305">
        <v>10</v>
      </c>
      <c r="E438" s="305">
        <v>10</v>
      </c>
      <c r="F438" s="305">
        <v>5</v>
      </c>
      <c r="G438" s="143"/>
    </row>
    <row r="439" spans="1:7" ht="45.5" thickBot="1" x14ac:dyDescent="0.4">
      <c r="A439" s="21"/>
      <c r="B439" s="262" t="s">
        <v>944</v>
      </c>
      <c r="C439" s="144"/>
      <c r="D439" s="305"/>
      <c r="E439" s="305"/>
      <c r="F439" s="305"/>
      <c r="G439" s="143"/>
    </row>
    <row r="440" spans="1:7" ht="31.5" thickBot="1" x14ac:dyDescent="0.4">
      <c r="A440" s="21" t="s">
        <v>202</v>
      </c>
      <c r="B440" s="154" t="s">
        <v>1660</v>
      </c>
      <c r="C440" s="144" t="s">
        <v>600</v>
      </c>
      <c r="D440" s="305">
        <v>5</v>
      </c>
      <c r="E440" s="305">
        <v>5</v>
      </c>
      <c r="F440" s="305">
        <v>5</v>
      </c>
      <c r="G440" s="143"/>
    </row>
    <row r="441" spans="1:7" ht="16.149999999999999" customHeight="1" thickBot="1" x14ac:dyDescent="0.4">
      <c r="A441" s="886" t="s">
        <v>695</v>
      </c>
      <c r="B441" s="887"/>
      <c r="C441" s="887"/>
      <c r="D441" s="887"/>
      <c r="E441" s="887"/>
      <c r="F441" s="887"/>
      <c r="G441" s="888"/>
    </row>
    <row r="442" spans="1:7" ht="51.65" customHeight="1" thickBot="1" x14ac:dyDescent="0.4">
      <c r="A442" s="21"/>
      <c r="B442" s="147" t="s">
        <v>709</v>
      </c>
      <c r="C442" s="14"/>
      <c r="D442" s="14"/>
      <c r="E442" s="14"/>
      <c r="F442" s="14"/>
      <c r="G442" s="143" t="s">
        <v>504</v>
      </c>
    </row>
    <row r="443" spans="1:7" ht="33.65" customHeight="1" thickBot="1" x14ac:dyDescent="0.4">
      <c r="A443" s="21" t="s">
        <v>694</v>
      </c>
      <c r="B443" s="149" t="s">
        <v>604</v>
      </c>
      <c r="C443" s="144" t="s">
        <v>595</v>
      </c>
      <c r="D443" s="260">
        <v>20</v>
      </c>
      <c r="E443" s="260">
        <v>25</v>
      </c>
      <c r="F443" s="260">
        <v>30</v>
      </c>
      <c r="G443" s="145"/>
    </row>
    <row r="444" spans="1:7" ht="36" customHeight="1" thickBot="1" x14ac:dyDescent="0.4">
      <c r="A444" s="21" t="s">
        <v>694</v>
      </c>
      <c r="B444" s="149" t="s">
        <v>1410</v>
      </c>
      <c r="C444" s="145" t="s">
        <v>602</v>
      </c>
      <c r="D444" s="144">
        <v>0.02</v>
      </c>
      <c r="E444" s="144">
        <v>0.02</v>
      </c>
      <c r="F444" s="144">
        <v>0.02</v>
      </c>
      <c r="G444" s="145"/>
    </row>
    <row r="445" spans="1:7" ht="19.149999999999999" customHeight="1" thickBot="1" x14ac:dyDescent="0.4">
      <c r="A445" s="21" t="s">
        <v>694</v>
      </c>
      <c r="B445" s="149" t="s">
        <v>1411</v>
      </c>
      <c r="C445" s="145" t="s">
        <v>602</v>
      </c>
      <c r="D445" s="144">
        <v>0.08</v>
      </c>
      <c r="E445" s="144">
        <v>0.08</v>
      </c>
      <c r="F445" s="144">
        <v>0.08</v>
      </c>
      <c r="G445" s="145"/>
    </row>
    <row r="446" spans="1:7" ht="34.15" customHeight="1" thickBot="1" x14ac:dyDescent="0.4">
      <c r="A446" s="21" t="s">
        <v>694</v>
      </c>
      <c r="B446" s="149" t="s">
        <v>1448</v>
      </c>
      <c r="C446" s="145" t="s">
        <v>602</v>
      </c>
      <c r="D446" s="144">
        <v>0.02</v>
      </c>
      <c r="E446" s="144">
        <v>0.02</v>
      </c>
      <c r="F446" s="144">
        <v>0.02</v>
      </c>
      <c r="G446" s="145"/>
    </row>
    <row r="447" spans="1:7" ht="34.15" customHeight="1" thickBot="1" x14ac:dyDescent="0.4">
      <c r="A447" s="21"/>
      <c r="B447" s="211" t="s">
        <v>951</v>
      </c>
      <c r="C447" s="145"/>
      <c r="D447" s="144"/>
      <c r="E447" s="144"/>
      <c r="F447" s="144"/>
      <c r="G447" s="145"/>
    </row>
    <row r="448" spans="1:7" ht="34.15" customHeight="1" thickBot="1" x14ac:dyDescent="0.4">
      <c r="A448" s="21" t="s">
        <v>202</v>
      </c>
      <c r="B448" s="149" t="s">
        <v>676</v>
      </c>
      <c r="C448" s="145" t="s">
        <v>600</v>
      </c>
      <c r="D448" s="144">
        <v>3</v>
      </c>
      <c r="E448" s="144">
        <v>3</v>
      </c>
      <c r="F448" s="144">
        <v>3</v>
      </c>
      <c r="G448" s="22"/>
    </row>
    <row r="449" spans="1:7" ht="64.5" customHeight="1" thickBot="1" x14ac:dyDescent="0.4">
      <c r="A449" s="21"/>
      <c r="B449" s="211" t="s">
        <v>952</v>
      </c>
      <c r="C449" s="145"/>
      <c r="D449" s="144"/>
      <c r="E449" s="144"/>
      <c r="F449" s="144"/>
      <c r="G449" s="22"/>
    </row>
    <row r="450" spans="1:7" ht="34.15" customHeight="1" thickBot="1" x14ac:dyDescent="0.4">
      <c r="A450" s="21" t="s">
        <v>202</v>
      </c>
      <c r="B450" s="149" t="s">
        <v>679</v>
      </c>
      <c r="C450" s="145" t="s">
        <v>600</v>
      </c>
      <c r="D450" s="144">
        <v>15</v>
      </c>
      <c r="E450" s="144">
        <v>15</v>
      </c>
      <c r="F450" s="144">
        <v>15</v>
      </c>
      <c r="G450" s="22"/>
    </row>
    <row r="451" spans="1:7" ht="34.15" customHeight="1" thickBot="1" x14ac:dyDescent="0.4">
      <c r="A451" s="21"/>
      <c r="B451" s="211" t="s">
        <v>953</v>
      </c>
      <c r="C451" s="145"/>
      <c r="D451" s="144"/>
      <c r="E451" s="144"/>
      <c r="F451" s="144"/>
      <c r="G451" s="22"/>
    </row>
    <row r="452" spans="1:7" ht="34.15" customHeight="1" thickBot="1" x14ac:dyDescent="0.4">
      <c r="A452" s="21" t="s">
        <v>202</v>
      </c>
      <c r="B452" s="218" t="s">
        <v>954</v>
      </c>
      <c r="C452" s="145" t="s">
        <v>600</v>
      </c>
      <c r="D452" s="144">
        <v>24</v>
      </c>
      <c r="E452" s="144">
        <v>24</v>
      </c>
      <c r="F452" s="144">
        <v>24</v>
      </c>
      <c r="G452" s="22"/>
    </row>
    <row r="453" spans="1:7" ht="34.15" customHeight="1" thickBot="1" x14ac:dyDescent="0.4">
      <c r="A453" s="21" t="s">
        <v>202</v>
      </c>
      <c r="B453" s="218" t="s">
        <v>955</v>
      </c>
      <c r="C453" s="145" t="s">
        <v>600</v>
      </c>
      <c r="D453" s="144">
        <v>20</v>
      </c>
      <c r="E453" s="144">
        <v>20</v>
      </c>
      <c r="F453" s="144">
        <v>20</v>
      </c>
      <c r="G453" s="22"/>
    </row>
    <row r="454" spans="1:7" ht="23.5" customHeight="1" thickBot="1" x14ac:dyDescent="0.4">
      <c r="A454" s="21" t="s">
        <v>202</v>
      </c>
      <c r="B454" s="218" t="s">
        <v>956</v>
      </c>
      <c r="C454" s="145" t="s">
        <v>600</v>
      </c>
      <c r="D454" s="144">
        <v>3</v>
      </c>
      <c r="E454" s="144">
        <v>3</v>
      </c>
      <c r="F454" s="144">
        <v>3</v>
      </c>
      <c r="G454" s="22"/>
    </row>
    <row r="455" spans="1:7" ht="33.65" customHeight="1" thickBot="1" x14ac:dyDescent="0.4">
      <c r="A455" s="21"/>
      <c r="B455" s="211" t="s">
        <v>957</v>
      </c>
      <c r="C455" s="145"/>
      <c r="D455" s="144"/>
      <c r="E455" s="144"/>
      <c r="F455" s="144"/>
      <c r="G455" s="22"/>
    </row>
    <row r="456" spans="1:7" ht="30" customHeight="1" thickBot="1" x14ac:dyDescent="0.4">
      <c r="A456" s="21" t="s">
        <v>202</v>
      </c>
      <c r="B456" s="153" t="s">
        <v>959</v>
      </c>
      <c r="C456" s="145" t="s">
        <v>961</v>
      </c>
      <c r="D456" s="144">
        <v>155500</v>
      </c>
      <c r="E456" s="144">
        <v>155600</v>
      </c>
      <c r="F456" s="144">
        <v>155700</v>
      </c>
      <c r="G456" s="22"/>
    </row>
    <row r="457" spans="1:7" ht="18.649999999999999" customHeight="1" thickBot="1" x14ac:dyDescent="0.4">
      <c r="A457" s="21" t="s">
        <v>202</v>
      </c>
      <c r="B457" s="153" t="s">
        <v>958</v>
      </c>
      <c r="C457" s="145" t="s">
        <v>600</v>
      </c>
      <c r="D457" s="144">
        <v>221900</v>
      </c>
      <c r="E457" s="144">
        <v>221900</v>
      </c>
      <c r="F457" s="144">
        <v>221900</v>
      </c>
      <c r="G457" s="22"/>
    </row>
    <row r="458" spans="1:7" ht="26.5" customHeight="1" thickBot="1" x14ac:dyDescent="0.4">
      <c r="A458" s="21" t="s">
        <v>202</v>
      </c>
      <c r="B458" s="724" t="s">
        <v>960</v>
      </c>
      <c r="C458" s="145" t="s">
        <v>600</v>
      </c>
      <c r="D458" s="144">
        <v>1000</v>
      </c>
      <c r="E458" s="144">
        <v>1005</v>
      </c>
      <c r="F458" s="144">
        <v>1010</v>
      </c>
      <c r="G458" s="22"/>
    </row>
    <row r="459" spans="1:7" ht="38.5" customHeight="1" thickBot="1" x14ac:dyDescent="0.4">
      <c r="A459" s="21" t="s">
        <v>202</v>
      </c>
      <c r="B459" s="724" t="s">
        <v>962</v>
      </c>
      <c r="C459" s="145" t="s">
        <v>961</v>
      </c>
      <c r="D459" s="144">
        <v>20000</v>
      </c>
      <c r="E459" s="144">
        <v>20500</v>
      </c>
      <c r="F459" s="144">
        <v>21000</v>
      </c>
      <c r="G459" s="22"/>
    </row>
    <row r="460" spans="1:7" ht="24.65" customHeight="1" thickBot="1" x14ac:dyDescent="0.4">
      <c r="A460" s="21" t="s">
        <v>202</v>
      </c>
      <c r="B460" s="724" t="s">
        <v>963</v>
      </c>
      <c r="C460" s="145" t="s">
        <v>600</v>
      </c>
      <c r="D460" s="144">
        <v>725</v>
      </c>
      <c r="E460" s="144">
        <v>730</v>
      </c>
      <c r="F460" s="144">
        <v>740</v>
      </c>
      <c r="G460" s="22"/>
    </row>
    <row r="461" spans="1:7" ht="33" customHeight="1" thickBot="1" x14ac:dyDescent="0.4">
      <c r="A461" s="21" t="s">
        <v>202</v>
      </c>
      <c r="B461" s="724" t="s">
        <v>964</v>
      </c>
      <c r="C461" s="145" t="s">
        <v>961</v>
      </c>
      <c r="D461" s="144">
        <v>12230</v>
      </c>
      <c r="E461" s="144">
        <v>12315</v>
      </c>
      <c r="F461" s="144">
        <v>12400</v>
      </c>
      <c r="G461" s="22"/>
    </row>
    <row r="462" spans="1:7" ht="33" customHeight="1" thickBot="1" x14ac:dyDescent="0.4">
      <c r="A462" s="21"/>
      <c r="B462" s="308" t="s">
        <v>965</v>
      </c>
      <c r="C462" s="145"/>
      <c r="D462" s="144"/>
      <c r="E462" s="144"/>
      <c r="F462" s="144"/>
      <c r="G462" s="22"/>
    </row>
    <row r="463" spans="1:7" ht="31.15" customHeight="1" thickBot="1" x14ac:dyDescent="0.4">
      <c r="A463" s="21" t="s">
        <v>202</v>
      </c>
      <c r="B463" s="218" t="s">
        <v>966</v>
      </c>
      <c r="C463" s="145" t="s">
        <v>961</v>
      </c>
      <c r="D463" s="725">
        <v>27000</v>
      </c>
      <c r="E463" s="725">
        <v>28000</v>
      </c>
      <c r="F463" s="725">
        <v>29000</v>
      </c>
      <c r="G463" s="22"/>
    </row>
    <row r="464" spans="1:7" ht="21" customHeight="1" thickBot="1" x14ac:dyDescent="0.4">
      <c r="A464" s="21" t="s">
        <v>202</v>
      </c>
      <c r="B464" s="218" t="s">
        <v>963</v>
      </c>
      <c r="C464" s="145" t="s">
        <v>600</v>
      </c>
      <c r="D464" s="725">
        <v>420</v>
      </c>
      <c r="E464" s="725">
        <v>420</v>
      </c>
      <c r="F464" s="725">
        <v>430</v>
      </c>
      <c r="G464" s="22"/>
    </row>
    <row r="465" spans="1:7" ht="37.15" customHeight="1" thickBot="1" x14ac:dyDescent="0.4">
      <c r="A465" s="21" t="s">
        <v>202</v>
      </c>
      <c r="B465" s="726" t="s">
        <v>967</v>
      </c>
      <c r="C465" s="145" t="s">
        <v>961</v>
      </c>
      <c r="D465" s="725">
        <v>8000</v>
      </c>
      <c r="E465" s="725">
        <v>8000</v>
      </c>
      <c r="F465" s="725">
        <v>8000</v>
      </c>
      <c r="G465" s="22"/>
    </row>
    <row r="466" spans="1:7" ht="16" thickBot="1" x14ac:dyDescent="0.4">
      <c r="A466" s="21" t="s">
        <v>202</v>
      </c>
      <c r="B466" s="726" t="s">
        <v>960</v>
      </c>
      <c r="C466" s="145" t="s">
        <v>600</v>
      </c>
      <c r="D466" s="725">
        <v>170</v>
      </c>
      <c r="E466" s="725">
        <v>180</v>
      </c>
      <c r="F466" s="725">
        <v>190</v>
      </c>
      <c r="G466" s="22"/>
    </row>
    <row r="467" spans="1:7" ht="19.899999999999999" customHeight="1" thickBot="1" x14ac:dyDescent="0.4">
      <c r="A467" s="21" t="s">
        <v>202</v>
      </c>
      <c r="B467" s="726" t="s">
        <v>962</v>
      </c>
      <c r="C467" s="145" t="s">
        <v>961</v>
      </c>
      <c r="D467" s="725">
        <v>5000</v>
      </c>
      <c r="E467" s="725">
        <v>5300</v>
      </c>
      <c r="F467" s="725">
        <v>5500</v>
      </c>
      <c r="G467" s="22"/>
    </row>
    <row r="468" spans="1:7" ht="23.5" customHeight="1" thickBot="1" x14ac:dyDescent="0.4">
      <c r="A468" s="21" t="s">
        <v>202</v>
      </c>
      <c r="B468" s="218" t="s">
        <v>968</v>
      </c>
      <c r="C468" s="145" t="s">
        <v>600</v>
      </c>
      <c r="D468" s="725">
        <v>30</v>
      </c>
      <c r="E468" s="725">
        <v>30</v>
      </c>
      <c r="F468" s="725">
        <v>30</v>
      </c>
      <c r="G468" s="22"/>
    </row>
    <row r="469" spans="1:7" ht="33.65" customHeight="1" thickBot="1" x14ac:dyDescent="0.4">
      <c r="A469" s="21"/>
      <c r="B469" s="308" t="s">
        <v>969</v>
      </c>
      <c r="C469" s="145"/>
      <c r="D469" s="144"/>
      <c r="E469" s="144"/>
      <c r="F469" s="144"/>
      <c r="G469" s="22"/>
    </row>
    <row r="470" spans="1:7" ht="19.899999999999999" customHeight="1" thickBot="1" x14ac:dyDescent="0.4">
      <c r="A470" s="21" t="s">
        <v>202</v>
      </c>
      <c r="B470" s="727" t="s">
        <v>972</v>
      </c>
      <c r="C470" s="145" t="s">
        <v>600</v>
      </c>
      <c r="D470" s="144">
        <v>30</v>
      </c>
      <c r="E470" s="144">
        <v>30</v>
      </c>
      <c r="F470" s="144">
        <v>32</v>
      </c>
      <c r="G470" s="22"/>
    </row>
    <row r="471" spans="1:7" ht="23.5" customHeight="1" thickBot="1" x14ac:dyDescent="0.4">
      <c r="A471" s="21" t="s">
        <v>202</v>
      </c>
      <c r="B471" s="727" t="s">
        <v>970</v>
      </c>
      <c r="C471" s="145" t="s">
        <v>961</v>
      </c>
      <c r="D471" s="144">
        <v>13500</v>
      </c>
      <c r="E471" s="144">
        <v>13700</v>
      </c>
      <c r="F471" s="144">
        <v>13900</v>
      </c>
      <c r="G471" s="22"/>
    </row>
    <row r="472" spans="1:7" ht="22.9" customHeight="1" thickBot="1" x14ac:dyDescent="0.4">
      <c r="A472" s="21" t="s">
        <v>202</v>
      </c>
      <c r="B472" s="727" t="s">
        <v>973</v>
      </c>
      <c r="C472" s="145" t="s">
        <v>600</v>
      </c>
      <c r="D472" s="144">
        <v>8</v>
      </c>
      <c r="E472" s="144">
        <v>8</v>
      </c>
      <c r="F472" s="144">
        <v>9</v>
      </c>
      <c r="G472" s="22"/>
    </row>
    <row r="473" spans="1:7" ht="18" customHeight="1" thickBot="1" x14ac:dyDescent="0.4">
      <c r="A473" s="21" t="s">
        <v>202</v>
      </c>
      <c r="B473" s="727" t="s">
        <v>964</v>
      </c>
      <c r="C473" s="145" t="s">
        <v>961</v>
      </c>
      <c r="D473" s="144">
        <v>3670</v>
      </c>
      <c r="E473" s="144">
        <v>3770</v>
      </c>
      <c r="F473" s="144">
        <v>3870</v>
      </c>
      <c r="G473" s="22"/>
    </row>
    <row r="474" spans="1:7" ht="22.15" customHeight="1" thickBot="1" x14ac:dyDescent="0.4">
      <c r="A474" s="21" t="s">
        <v>202</v>
      </c>
      <c r="B474" s="150" t="s">
        <v>968</v>
      </c>
      <c r="C474" s="145" t="s">
        <v>600</v>
      </c>
      <c r="D474" s="144">
        <v>19</v>
      </c>
      <c r="E474" s="144">
        <v>20</v>
      </c>
      <c r="F474" s="144">
        <v>21</v>
      </c>
      <c r="G474" s="22"/>
    </row>
    <row r="475" spans="1:7" ht="24.65" customHeight="1" thickBot="1" x14ac:dyDescent="0.4">
      <c r="A475" s="21" t="s">
        <v>202</v>
      </c>
      <c r="B475" s="150" t="s">
        <v>685</v>
      </c>
      <c r="C475" s="145" t="s">
        <v>600</v>
      </c>
      <c r="D475" s="144">
        <v>1</v>
      </c>
      <c r="E475" s="144">
        <v>2</v>
      </c>
      <c r="F475" s="144">
        <v>2</v>
      </c>
      <c r="G475" s="22"/>
    </row>
    <row r="476" spans="1:7" ht="33" customHeight="1" thickBot="1" x14ac:dyDescent="0.4">
      <c r="A476" s="21"/>
      <c r="B476" s="308" t="s">
        <v>974</v>
      </c>
      <c r="C476" s="145"/>
      <c r="D476" s="144"/>
      <c r="E476" s="144"/>
      <c r="F476" s="144"/>
      <c r="G476" s="22"/>
    </row>
    <row r="477" spans="1:7" ht="31.15" customHeight="1" thickBot="1" x14ac:dyDescent="0.4">
      <c r="A477" s="21" t="s">
        <v>202</v>
      </c>
      <c r="B477" s="728" t="s">
        <v>975</v>
      </c>
      <c r="C477" s="145" t="s">
        <v>600</v>
      </c>
      <c r="D477" s="729">
        <v>14</v>
      </c>
      <c r="E477" s="729">
        <v>15</v>
      </c>
      <c r="F477" s="729">
        <v>16</v>
      </c>
      <c r="G477" s="22"/>
    </row>
    <row r="478" spans="1:7" ht="24.65" customHeight="1" thickBot="1" x14ac:dyDescent="0.4">
      <c r="A478" s="21" t="s">
        <v>202</v>
      </c>
      <c r="B478" s="730" t="s">
        <v>963</v>
      </c>
      <c r="C478" s="145" t="s">
        <v>600</v>
      </c>
      <c r="D478" s="729">
        <v>750</v>
      </c>
      <c r="E478" s="729">
        <v>800</v>
      </c>
      <c r="F478" s="729">
        <v>850</v>
      </c>
      <c r="G478" s="22"/>
    </row>
    <row r="479" spans="1:7" ht="31.9" customHeight="1" thickBot="1" x14ac:dyDescent="0.4">
      <c r="A479" s="21" t="s">
        <v>202</v>
      </c>
      <c r="B479" s="731" t="s">
        <v>976</v>
      </c>
      <c r="C479" s="145" t="s">
        <v>600</v>
      </c>
      <c r="D479" s="729">
        <v>2</v>
      </c>
      <c r="E479" s="729">
        <v>3</v>
      </c>
      <c r="F479" s="729">
        <v>4</v>
      </c>
      <c r="G479" s="22"/>
    </row>
    <row r="480" spans="1:7" ht="30.65" customHeight="1" thickBot="1" x14ac:dyDescent="0.4">
      <c r="A480" s="21" t="s">
        <v>202</v>
      </c>
      <c r="B480" s="153" t="s">
        <v>977</v>
      </c>
      <c r="C480" s="145" t="s">
        <v>600</v>
      </c>
      <c r="D480" s="729">
        <v>16</v>
      </c>
      <c r="E480" s="729">
        <v>19</v>
      </c>
      <c r="F480" s="729">
        <v>20</v>
      </c>
      <c r="G480" s="22"/>
    </row>
    <row r="481" spans="1:7" ht="24" customHeight="1" thickBot="1" x14ac:dyDescent="0.4">
      <c r="A481" s="21" t="s">
        <v>202</v>
      </c>
      <c r="B481" s="150" t="s">
        <v>971</v>
      </c>
      <c r="C481" s="145" t="s">
        <v>600</v>
      </c>
      <c r="D481" s="729">
        <v>16</v>
      </c>
      <c r="E481" s="729">
        <v>17</v>
      </c>
      <c r="F481" s="729">
        <v>18</v>
      </c>
      <c r="G481" s="22"/>
    </row>
    <row r="482" spans="1:7" ht="34.15" customHeight="1" thickBot="1" x14ac:dyDescent="0.4">
      <c r="A482" s="21" t="s">
        <v>202</v>
      </c>
      <c r="B482" s="150" t="s">
        <v>686</v>
      </c>
      <c r="C482" s="145" t="s">
        <v>600</v>
      </c>
      <c r="D482" s="729">
        <v>9</v>
      </c>
      <c r="E482" s="729">
        <v>10</v>
      </c>
      <c r="F482" s="729">
        <v>11</v>
      </c>
      <c r="G482" s="22"/>
    </row>
    <row r="483" spans="1:7" ht="33.65" customHeight="1" thickBot="1" x14ac:dyDescent="0.4">
      <c r="A483" s="21"/>
      <c r="B483" s="308" t="s">
        <v>1359</v>
      </c>
      <c r="C483" s="145"/>
      <c r="D483" s="144"/>
      <c r="E483" s="144"/>
      <c r="F483" s="144"/>
      <c r="G483" s="22"/>
    </row>
    <row r="484" spans="1:7" ht="21.65" customHeight="1" thickBot="1" x14ac:dyDescent="0.4">
      <c r="A484" s="21" t="s">
        <v>202</v>
      </c>
      <c r="B484" s="727" t="s">
        <v>960</v>
      </c>
      <c r="C484" s="145" t="s">
        <v>600</v>
      </c>
      <c r="D484" s="144">
        <v>260</v>
      </c>
      <c r="E484" s="144">
        <v>355</v>
      </c>
      <c r="F484" s="144">
        <v>360</v>
      </c>
      <c r="G484" s="22"/>
    </row>
    <row r="485" spans="1:7" ht="16.899999999999999" customHeight="1" thickBot="1" x14ac:dyDescent="0.4">
      <c r="A485" s="21" t="s">
        <v>202</v>
      </c>
      <c r="B485" s="534" t="s">
        <v>677</v>
      </c>
      <c r="C485" s="145" t="s">
        <v>600</v>
      </c>
      <c r="D485" s="144">
        <v>35</v>
      </c>
      <c r="E485" s="144">
        <v>38</v>
      </c>
      <c r="F485" s="144">
        <v>40</v>
      </c>
      <c r="G485" s="22"/>
    </row>
    <row r="486" spans="1:7" ht="24.65" customHeight="1" thickBot="1" x14ac:dyDescent="0.4">
      <c r="A486" s="21" t="s">
        <v>202</v>
      </c>
      <c r="B486" s="534" t="s">
        <v>678</v>
      </c>
      <c r="C486" s="145" t="s">
        <v>600</v>
      </c>
      <c r="D486" s="144">
        <v>22</v>
      </c>
      <c r="E486" s="144">
        <v>23</v>
      </c>
      <c r="F486" s="144">
        <v>24</v>
      </c>
      <c r="G486" s="22"/>
    </row>
    <row r="487" spans="1:7" ht="24.65" customHeight="1" thickBot="1" x14ac:dyDescent="0.4">
      <c r="A487" s="21" t="s">
        <v>202</v>
      </c>
      <c r="B487" s="534" t="s">
        <v>978</v>
      </c>
      <c r="C487" s="145" t="s">
        <v>600</v>
      </c>
      <c r="D487" s="732">
        <v>40100</v>
      </c>
      <c r="E487" s="732">
        <v>40200</v>
      </c>
      <c r="F487" s="732">
        <v>40300</v>
      </c>
      <c r="G487" s="22"/>
    </row>
    <row r="488" spans="1:7" ht="18.649999999999999" customHeight="1" thickBot="1" x14ac:dyDescent="0.4">
      <c r="A488" s="21" t="s">
        <v>202</v>
      </c>
      <c r="B488" s="273" t="s">
        <v>979</v>
      </c>
      <c r="C488" s="145" t="s">
        <v>600</v>
      </c>
      <c r="D488" s="144">
        <v>18</v>
      </c>
      <c r="E488" s="144">
        <v>18</v>
      </c>
      <c r="F488" s="144">
        <v>18</v>
      </c>
      <c r="G488" s="22"/>
    </row>
    <row r="489" spans="1:7" ht="21" customHeight="1" thickBot="1" x14ac:dyDescent="0.4">
      <c r="A489" s="21" t="s">
        <v>202</v>
      </c>
      <c r="B489" s="723" t="s">
        <v>680</v>
      </c>
      <c r="C489" s="108" t="s">
        <v>600</v>
      </c>
      <c r="D489" s="144">
        <v>390</v>
      </c>
      <c r="E489" s="144">
        <v>395</v>
      </c>
      <c r="F489" s="144">
        <v>400</v>
      </c>
      <c r="G489" s="22"/>
    </row>
    <row r="490" spans="1:7" ht="22.9" customHeight="1" thickBot="1" x14ac:dyDescent="0.4">
      <c r="A490" s="21" t="s">
        <v>202</v>
      </c>
      <c r="B490" s="273" t="s">
        <v>980</v>
      </c>
      <c r="C490" s="145" t="s">
        <v>600</v>
      </c>
      <c r="D490" s="144">
        <v>37</v>
      </c>
      <c r="E490" s="144">
        <v>140</v>
      </c>
      <c r="F490" s="144">
        <v>143</v>
      </c>
      <c r="G490" s="22"/>
    </row>
    <row r="491" spans="1:7" ht="23.5" customHeight="1" thickBot="1" x14ac:dyDescent="0.4">
      <c r="A491" s="21" t="s">
        <v>202</v>
      </c>
      <c r="B491" s="273" t="s">
        <v>981</v>
      </c>
      <c r="C491" s="145" t="s">
        <v>600</v>
      </c>
      <c r="D491" s="144">
        <v>10000</v>
      </c>
      <c r="E491" s="144">
        <v>10050</v>
      </c>
      <c r="F491" s="144">
        <v>10100</v>
      </c>
      <c r="G491" s="22"/>
    </row>
    <row r="492" spans="1:7" ht="33" customHeight="1" thickBot="1" x14ac:dyDescent="0.4">
      <c r="A492" s="21"/>
      <c r="B492" s="308" t="s">
        <v>983</v>
      </c>
      <c r="C492" s="145"/>
      <c r="D492" s="144"/>
      <c r="E492" s="144"/>
      <c r="F492" s="144"/>
      <c r="G492" s="22"/>
    </row>
    <row r="493" spans="1:7" ht="19.149999999999999" customHeight="1" thickBot="1" x14ac:dyDescent="0.4">
      <c r="A493" s="21" t="s">
        <v>202</v>
      </c>
      <c r="B493" s="727" t="s">
        <v>985</v>
      </c>
      <c r="C493" s="145" t="s">
        <v>595</v>
      </c>
      <c r="D493" s="144">
        <v>74</v>
      </c>
      <c r="E493" s="144">
        <v>76</v>
      </c>
      <c r="F493" s="144">
        <v>77</v>
      </c>
      <c r="G493" s="22"/>
    </row>
    <row r="494" spans="1:7" ht="21.65" customHeight="1" thickBot="1" x14ac:dyDescent="0.4">
      <c r="A494" s="21" t="s">
        <v>202</v>
      </c>
      <c r="B494" s="727" t="s">
        <v>982</v>
      </c>
      <c r="C494" s="145" t="s">
        <v>600</v>
      </c>
      <c r="D494" s="144">
        <v>32</v>
      </c>
      <c r="E494" s="144">
        <v>32</v>
      </c>
      <c r="F494" s="144">
        <v>33</v>
      </c>
      <c r="G494" s="22"/>
    </row>
    <row r="495" spans="1:7" ht="19.899999999999999" customHeight="1" thickBot="1" x14ac:dyDescent="0.4">
      <c r="A495" s="21" t="s">
        <v>202</v>
      </c>
      <c r="B495" s="727" t="s">
        <v>984</v>
      </c>
      <c r="C495" s="145" t="s">
        <v>600</v>
      </c>
      <c r="D495" s="144">
        <v>305</v>
      </c>
      <c r="E495" s="144">
        <v>306</v>
      </c>
      <c r="F495" s="144">
        <v>310</v>
      </c>
      <c r="G495" s="22"/>
    </row>
    <row r="496" spans="1:7" ht="29.5" customHeight="1" thickBot="1" x14ac:dyDescent="0.4">
      <c r="A496" s="21" t="s">
        <v>202</v>
      </c>
      <c r="B496" s="727" t="s">
        <v>986</v>
      </c>
      <c r="C496" s="145" t="s">
        <v>961</v>
      </c>
      <c r="D496" s="144">
        <v>35200</v>
      </c>
      <c r="E496" s="144">
        <v>35300</v>
      </c>
      <c r="F496" s="144">
        <v>35400</v>
      </c>
      <c r="G496" s="22"/>
    </row>
    <row r="497" spans="1:7" ht="16" thickBot="1" x14ac:dyDescent="0.4">
      <c r="A497" s="21" t="s">
        <v>202</v>
      </c>
      <c r="B497" s="273" t="s">
        <v>987</v>
      </c>
      <c r="C497" s="145" t="s">
        <v>600</v>
      </c>
      <c r="D497" s="144">
        <v>25</v>
      </c>
      <c r="E497" s="144">
        <v>27</v>
      </c>
      <c r="F497" s="144">
        <v>28</v>
      </c>
      <c r="G497" s="22"/>
    </row>
    <row r="498" spans="1:7" ht="40.5" customHeight="1" thickBot="1" x14ac:dyDescent="0.4">
      <c r="A498" s="21" t="s">
        <v>202</v>
      </c>
      <c r="B498" s="273" t="s">
        <v>1661</v>
      </c>
      <c r="C498" s="145" t="s">
        <v>600</v>
      </c>
      <c r="D498" s="144">
        <v>3</v>
      </c>
      <c r="E498" s="144">
        <v>3</v>
      </c>
      <c r="F498" s="144">
        <v>4</v>
      </c>
      <c r="G498" s="22"/>
    </row>
    <row r="499" spans="1:7" ht="22.15" customHeight="1" thickBot="1" x14ac:dyDescent="0.4">
      <c r="A499" s="21" t="s">
        <v>202</v>
      </c>
      <c r="B499" s="273" t="s">
        <v>988</v>
      </c>
      <c r="C499" s="145" t="s">
        <v>961</v>
      </c>
      <c r="D499" s="144">
        <v>100</v>
      </c>
      <c r="E499" s="144">
        <v>100</v>
      </c>
      <c r="F499" s="144">
        <v>100</v>
      </c>
      <c r="G499" s="22"/>
    </row>
    <row r="500" spans="1:7" ht="22.9" customHeight="1" thickBot="1" x14ac:dyDescent="0.4">
      <c r="A500" s="21" t="s">
        <v>202</v>
      </c>
      <c r="B500" s="150" t="s">
        <v>685</v>
      </c>
      <c r="C500" s="145" t="s">
        <v>600</v>
      </c>
      <c r="D500" s="144">
        <v>1</v>
      </c>
      <c r="E500" s="144">
        <v>2</v>
      </c>
      <c r="F500" s="144">
        <v>2</v>
      </c>
      <c r="G500" s="22"/>
    </row>
    <row r="501" spans="1:7" ht="44.5" customHeight="1" thickBot="1" x14ac:dyDescent="0.4">
      <c r="A501" s="21"/>
      <c r="B501" s="14" t="s">
        <v>710</v>
      </c>
      <c r="C501" s="145"/>
      <c r="D501" s="144"/>
      <c r="E501" s="144"/>
      <c r="F501" s="144"/>
      <c r="G501" s="14" t="s">
        <v>508</v>
      </c>
    </row>
    <row r="502" spans="1:7" ht="32.5" customHeight="1" thickBot="1" x14ac:dyDescent="0.4">
      <c r="A502" s="21" t="s">
        <v>694</v>
      </c>
      <c r="B502" s="14" t="s">
        <v>747</v>
      </c>
      <c r="C502" s="144" t="s">
        <v>884</v>
      </c>
      <c r="D502" s="260">
        <v>12</v>
      </c>
      <c r="E502" s="260">
        <v>13</v>
      </c>
      <c r="F502" s="260">
        <v>14</v>
      </c>
      <c r="G502" s="14"/>
    </row>
    <row r="503" spans="1:7" ht="34.15" customHeight="1" thickBot="1" x14ac:dyDescent="0.4">
      <c r="A503" s="21"/>
      <c r="B503" s="308" t="s">
        <v>989</v>
      </c>
      <c r="C503" s="145"/>
      <c r="D503" s="144"/>
      <c r="E503" s="144"/>
      <c r="F503" s="144"/>
      <c r="G503" s="22"/>
    </row>
    <row r="504" spans="1:7" ht="47.5" customHeight="1" thickBot="1" x14ac:dyDescent="0.4">
      <c r="A504" s="21" t="s">
        <v>202</v>
      </c>
      <c r="B504" s="150" t="s">
        <v>681</v>
      </c>
      <c r="C504" s="144" t="s">
        <v>884</v>
      </c>
      <c r="D504" s="260">
        <v>49</v>
      </c>
      <c r="E504" s="260">
        <v>49</v>
      </c>
      <c r="F504" s="260">
        <v>49</v>
      </c>
      <c r="G504" s="22"/>
    </row>
    <row r="505" spans="1:7" ht="22.9" customHeight="1" thickBot="1" x14ac:dyDescent="0.4">
      <c r="A505" s="21" t="s">
        <v>202</v>
      </c>
      <c r="B505" s="150" t="s">
        <v>682</v>
      </c>
      <c r="C505" s="145" t="s">
        <v>600</v>
      </c>
      <c r="D505" s="144">
        <v>3</v>
      </c>
      <c r="E505" s="144">
        <v>3</v>
      </c>
      <c r="F505" s="144">
        <v>3</v>
      </c>
      <c r="G505" s="22"/>
    </row>
    <row r="506" spans="1:7" ht="32.5" customHeight="1" thickBot="1" x14ac:dyDescent="0.4">
      <c r="A506" s="21" t="s">
        <v>202</v>
      </c>
      <c r="B506" s="150" t="s">
        <v>683</v>
      </c>
      <c r="C506" s="145" t="s">
        <v>961</v>
      </c>
      <c r="D506" s="144">
        <v>10</v>
      </c>
      <c r="E506" s="144">
        <v>10</v>
      </c>
      <c r="F506" s="144">
        <v>10</v>
      </c>
      <c r="G506" s="22"/>
    </row>
    <row r="507" spans="1:7" ht="17.5" customHeight="1" thickBot="1" x14ac:dyDescent="0.4">
      <c r="A507" s="21"/>
      <c r="B507" s="308" t="s">
        <v>990</v>
      </c>
      <c r="C507" s="145"/>
      <c r="D507" s="144"/>
      <c r="E507" s="144"/>
      <c r="F507" s="144"/>
      <c r="G507" s="22"/>
    </row>
    <row r="508" spans="1:7" ht="23.5" customHeight="1" thickBot="1" x14ac:dyDescent="0.4">
      <c r="A508" s="21" t="s">
        <v>202</v>
      </c>
      <c r="B508" s="143" t="s">
        <v>684</v>
      </c>
      <c r="C508" s="145" t="s">
        <v>961</v>
      </c>
      <c r="D508" s="144">
        <v>6</v>
      </c>
      <c r="E508" s="144">
        <v>6</v>
      </c>
      <c r="F508" s="144">
        <v>6</v>
      </c>
      <c r="G508" s="22"/>
    </row>
    <row r="509" spans="1:7" ht="17.5" customHeight="1" thickBot="1" x14ac:dyDescent="0.4">
      <c r="A509" s="21"/>
      <c r="B509" s="308" t="s">
        <v>991</v>
      </c>
      <c r="C509" s="145"/>
      <c r="D509" s="144"/>
      <c r="E509" s="144"/>
      <c r="F509" s="144"/>
      <c r="G509" s="22"/>
    </row>
    <row r="510" spans="1:7" ht="16" thickBot="1" x14ac:dyDescent="0.4">
      <c r="A510" s="21" t="s">
        <v>202</v>
      </c>
      <c r="B510" s="733" t="s">
        <v>992</v>
      </c>
      <c r="C510" s="145" t="s">
        <v>600</v>
      </c>
      <c r="D510" s="144">
        <v>120</v>
      </c>
      <c r="E510" s="144">
        <v>125</v>
      </c>
      <c r="F510" s="144">
        <v>130</v>
      </c>
      <c r="G510" s="22"/>
    </row>
    <row r="511" spans="1:7" ht="16" thickBot="1" x14ac:dyDescent="0.4">
      <c r="A511" s="21" t="s">
        <v>202</v>
      </c>
      <c r="B511" s="734" t="s">
        <v>993</v>
      </c>
      <c r="C511" s="145" t="s">
        <v>600</v>
      </c>
      <c r="D511" s="144">
        <v>3</v>
      </c>
      <c r="E511" s="144">
        <v>5</v>
      </c>
      <c r="F511" s="144">
        <v>5</v>
      </c>
      <c r="G511" s="22"/>
    </row>
    <row r="512" spans="1:7" ht="16" thickBot="1" x14ac:dyDescent="0.4">
      <c r="A512" s="21" t="s">
        <v>202</v>
      </c>
      <c r="B512" s="727" t="s">
        <v>963</v>
      </c>
      <c r="C512" s="145" t="s">
        <v>600</v>
      </c>
      <c r="D512" s="144">
        <v>210</v>
      </c>
      <c r="E512" s="144">
        <v>240</v>
      </c>
      <c r="F512" s="144">
        <v>240</v>
      </c>
      <c r="G512" s="22"/>
    </row>
    <row r="513" spans="1:7" ht="32.5" customHeight="1" thickBot="1" x14ac:dyDescent="0.4">
      <c r="A513" s="21" t="s">
        <v>202</v>
      </c>
      <c r="B513" s="727" t="s">
        <v>994</v>
      </c>
      <c r="C513" s="145" t="s">
        <v>961</v>
      </c>
      <c r="D513" s="732">
        <v>18000</v>
      </c>
      <c r="E513" s="732">
        <v>18200</v>
      </c>
      <c r="F513" s="732">
        <v>18400</v>
      </c>
      <c r="G513" s="22"/>
    </row>
    <row r="514" spans="1:7" ht="16" thickBot="1" x14ac:dyDescent="0.4">
      <c r="A514" s="21" t="s">
        <v>202</v>
      </c>
      <c r="B514" s="150" t="s">
        <v>685</v>
      </c>
      <c r="C514" s="145" t="s">
        <v>600</v>
      </c>
      <c r="D514" s="144">
        <v>1</v>
      </c>
      <c r="E514" s="144">
        <v>1</v>
      </c>
      <c r="F514" s="144">
        <v>1</v>
      </c>
      <c r="G514" s="22"/>
    </row>
    <row r="515" spans="1:7" ht="31.5" thickBot="1" x14ac:dyDescent="0.4">
      <c r="A515" s="21" t="s">
        <v>202</v>
      </c>
      <c r="B515" s="150" t="s">
        <v>686</v>
      </c>
      <c r="C515" s="145" t="s">
        <v>600</v>
      </c>
      <c r="D515" s="144">
        <v>3</v>
      </c>
      <c r="E515" s="144">
        <v>3</v>
      </c>
      <c r="F515" s="144">
        <v>3</v>
      </c>
      <c r="G515" s="22"/>
    </row>
    <row r="516" spans="1:7" ht="16" thickBot="1" x14ac:dyDescent="0.4">
      <c r="A516" s="21"/>
      <c r="B516" s="22" t="s">
        <v>995</v>
      </c>
      <c r="C516" s="145"/>
      <c r="D516" s="144"/>
      <c r="E516" s="144"/>
      <c r="F516" s="144"/>
      <c r="G516" s="22"/>
    </row>
    <row r="517" spans="1:7" ht="16" thickBot="1" x14ac:dyDescent="0.4">
      <c r="A517" s="21" t="s">
        <v>202</v>
      </c>
      <c r="B517" s="733" t="s">
        <v>992</v>
      </c>
      <c r="C517" s="145" t="s">
        <v>600</v>
      </c>
      <c r="D517" s="735">
        <v>170</v>
      </c>
      <c r="E517" s="735">
        <v>245</v>
      </c>
      <c r="F517" s="735">
        <v>250</v>
      </c>
      <c r="G517" s="22"/>
    </row>
    <row r="518" spans="1:7" ht="16" thickBot="1" x14ac:dyDescent="0.4">
      <c r="A518" s="21" t="s">
        <v>202</v>
      </c>
      <c r="B518" s="736" t="s">
        <v>993</v>
      </c>
      <c r="C518" s="145" t="s">
        <v>600</v>
      </c>
      <c r="D518" s="735">
        <v>3</v>
      </c>
      <c r="E518" s="735">
        <v>2</v>
      </c>
      <c r="F518" s="735">
        <v>2</v>
      </c>
      <c r="G518" s="22"/>
    </row>
    <row r="519" spans="1:7" ht="16" thickBot="1" x14ac:dyDescent="0.4">
      <c r="A519" s="21" t="s">
        <v>202</v>
      </c>
      <c r="B519" s="727" t="s">
        <v>963</v>
      </c>
      <c r="C519" s="145" t="s">
        <v>600</v>
      </c>
      <c r="D519" s="735">
        <v>30</v>
      </c>
      <c r="E519" s="735">
        <v>60</v>
      </c>
      <c r="F519" s="735">
        <v>60</v>
      </c>
      <c r="G519" s="22"/>
    </row>
    <row r="520" spans="1:7" ht="31.5" thickBot="1" x14ac:dyDescent="0.4">
      <c r="A520" s="21" t="s">
        <v>202</v>
      </c>
      <c r="B520" s="727" t="s">
        <v>994</v>
      </c>
      <c r="C520" s="145" t="s">
        <v>961</v>
      </c>
      <c r="D520" s="735">
        <v>15000</v>
      </c>
      <c r="E520" s="735">
        <v>15000</v>
      </c>
      <c r="F520" s="735">
        <v>15000</v>
      </c>
      <c r="G520" s="22"/>
    </row>
    <row r="521" spans="1:7" ht="16" thickBot="1" x14ac:dyDescent="0.4">
      <c r="A521" s="21" t="s">
        <v>202</v>
      </c>
      <c r="B521" s="150" t="s">
        <v>996</v>
      </c>
      <c r="C521" s="145" t="s">
        <v>600</v>
      </c>
      <c r="D521" s="735">
        <v>0</v>
      </c>
      <c r="E521" s="735">
        <v>1</v>
      </c>
      <c r="F521" s="735">
        <v>0</v>
      </c>
      <c r="G521" s="22"/>
    </row>
    <row r="522" spans="1:7" ht="31.5" thickBot="1" x14ac:dyDescent="0.4">
      <c r="A522" s="21" t="s">
        <v>202</v>
      </c>
      <c r="B522" s="150" t="s">
        <v>686</v>
      </c>
      <c r="C522" s="145" t="s">
        <v>600</v>
      </c>
      <c r="D522" s="735">
        <v>1</v>
      </c>
      <c r="E522" s="735">
        <v>1</v>
      </c>
      <c r="F522" s="735">
        <v>1</v>
      </c>
      <c r="G522" s="22"/>
    </row>
    <row r="523" spans="1:7" ht="16" thickBot="1" x14ac:dyDescent="0.4">
      <c r="A523" s="21"/>
      <c r="B523" s="22" t="s">
        <v>997</v>
      </c>
      <c r="C523" s="145"/>
      <c r="D523" s="144"/>
      <c r="E523" s="144"/>
      <c r="F523" s="144"/>
      <c r="G523" s="22"/>
    </row>
    <row r="524" spans="1:7" ht="16" thickBot="1" x14ac:dyDescent="0.4">
      <c r="A524" s="21" t="s">
        <v>202</v>
      </c>
      <c r="B524" s="737" t="s">
        <v>998</v>
      </c>
      <c r="C524" s="145" t="s">
        <v>600</v>
      </c>
      <c r="D524" s="144">
        <v>23</v>
      </c>
      <c r="E524" s="144">
        <v>24</v>
      </c>
      <c r="F524" s="144">
        <v>25</v>
      </c>
      <c r="G524" s="22"/>
    </row>
    <row r="525" spans="1:7" ht="16" thickBot="1" x14ac:dyDescent="0.4">
      <c r="A525" s="21" t="s">
        <v>202</v>
      </c>
      <c r="B525" s="738" t="s">
        <v>993</v>
      </c>
      <c r="C525" s="145" t="s">
        <v>600</v>
      </c>
      <c r="D525" s="144">
        <v>1</v>
      </c>
      <c r="E525" s="144">
        <v>2</v>
      </c>
      <c r="F525" s="144">
        <v>2</v>
      </c>
      <c r="G525" s="22"/>
    </row>
    <row r="526" spans="1:7" ht="16" thickBot="1" x14ac:dyDescent="0.4">
      <c r="A526" s="21" t="s">
        <v>202</v>
      </c>
      <c r="B526" s="737" t="s">
        <v>999</v>
      </c>
      <c r="C526" s="145" t="s">
        <v>600</v>
      </c>
      <c r="D526" s="144">
        <v>60</v>
      </c>
      <c r="E526" s="144">
        <v>62</v>
      </c>
      <c r="F526" s="144">
        <v>65</v>
      </c>
      <c r="G526" s="22"/>
    </row>
    <row r="527" spans="1:7" ht="16" thickBot="1" x14ac:dyDescent="0.4">
      <c r="A527" s="21" t="s">
        <v>202</v>
      </c>
      <c r="B527" s="739" t="s">
        <v>1000</v>
      </c>
      <c r="C527" s="108" t="s">
        <v>600</v>
      </c>
      <c r="D527" s="144">
        <v>10</v>
      </c>
      <c r="E527" s="144">
        <v>11</v>
      </c>
      <c r="F527" s="144">
        <v>12</v>
      </c>
      <c r="G527" s="22"/>
    </row>
    <row r="528" spans="1:7" ht="31.5" thickBot="1" x14ac:dyDescent="0.4">
      <c r="A528" s="21" t="s">
        <v>202</v>
      </c>
      <c r="B528" s="740" t="s">
        <v>994</v>
      </c>
      <c r="C528" s="145" t="s">
        <v>961</v>
      </c>
      <c r="D528" s="144">
        <v>82500</v>
      </c>
      <c r="E528" s="144">
        <v>82600</v>
      </c>
      <c r="F528" s="144">
        <v>82700</v>
      </c>
      <c r="G528" s="22"/>
    </row>
    <row r="529" spans="1:7" ht="16" thickBot="1" x14ac:dyDescent="0.4">
      <c r="A529" s="21" t="s">
        <v>202</v>
      </c>
      <c r="B529" s="740" t="s">
        <v>984</v>
      </c>
      <c r="C529" s="145" t="s">
        <v>600</v>
      </c>
      <c r="D529" s="144">
        <v>45</v>
      </c>
      <c r="E529" s="144">
        <v>47</v>
      </c>
      <c r="F529" s="144">
        <v>49</v>
      </c>
      <c r="G529" s="22"/>
    </row>
    <row r="530" spans="1:7" ht="31.5" thickBot="1" x14ac:dyDescent="0.4">
      <c r="A530" s="21" t="s">
        <v>202</v>
      </c>
      <c r="B530" s="218" t="s">
        <v>686</v>
      </c>
      <c r="C530" s="145" t="s">
        <v>600</v>
      </c>
      <c r="D530" s="144">
        <v>1</v>
      </c>
      <c r="E530" s="144">
        <v>1</v>
      </c>
      <c r="F530" s="144">
        <v>1</v>
      </c>
      <c r="G530" s="22"/>
    </row>
    <row r="531" spans="1:7" ht="16" thickBot="1" x14ac:dyDescent="0.4">
      <c r="A531" s="21" t="s">
        <v>202</v>
      </c>
      <c r="B531" s="218" t="s">
        <v>685</v>
      </c>
      <c r="C531" s="145" t="s">
        <v>600</v>
      </c>
      <c r="D531" s="144">
        <v>3</v>
      </c>
      <c r="E531" s="144">
        <v>3</v>
      </c>
      <c r="F531" s="144">
        <v>4</v>
      </c>
      <c r="G531" s="22"/>
    </row>
    <row r="532" spans="1:7" ht="47" thickBot="1" x14ac:dyDescent="0.4">
      <c r="A532" s="21"/>
      <c r="B532" s="146" t="s">
        <v>711</v>
      </c>
      <c r="C532" s="145"/>
      <c r="D532" s="144"/>
      <c r="E532" s="144"/>
      <c r="F532" s="144"/>
      <c r="G532" s="14" t="s">
        <v>511</v>
      </c>
    </row>
    <row r="533" spans="1:7" ht="45.65" customHeight="1" thickBot="1" x14ac:dyDescent="0.4">
      <c r="A533" s="21" t="s">
        <v>694</v>
      </c>
      <c r="B533" s="264" t="s">
        <v>696</v>
      </c>
      <c r="C533" s="278" t="s">
        <v>1221</v>
      </c>
      <c r="D533" s="38" t="s">
        <v>607</v>
      </c>
      <c r="E533" s="38" t="s">
        <v>607</v>
      </c>
      <c r="F533" s="38" t="s">
        <v>607</v>
      </c>
      <c r="G533" s="14"/>
    </row>
    <row r="534" spans="1:7" ht="75.5" thickBot="1" x14ac:dyDescent="0.4">
      <c r="A534" s="21"/>
      <c r="B534" s="281" t="s">
        <v>1667</v>
      </c>
      <c r="C534" s="145"/>
      <c r="D534" s="144"/>
      <c r="E534" s="144"/>
      <c r="F534" s="144"/>
      <c r="G534" s="22"/>
    </row>
    <row r="535" spans="1:7" ht="47" thickBot="1" x14ac:dyDescent="0.4">
      <c r="A535" s="21" t="s">
        <v>202</v>
      </c>
      <c r="B535" s="266" t="s">
        <v>1668</v>
      </c>
      <c r="C535" s="145" t="s">
        <v>602</v>
      </c>
      <c r="D535" s="145">
        <v>0</v>
      </c>
      <c r="E535" s="145">
        <v>0</v>
      </c>
      <c r="F535" s="145"/>
      <c r="G535" s="22"/>
    </row>
    <row r="536" spans="1:7" ht="45.5" thickBot="1" x14ac:dyDescent="0.4">
      <c r="A536" s="21"/>
      <c r="B536" s="281" t="s">
        <v>1001</v>
      </c>
      <c r="C536" s="145"/>
      <c r="D536" s="145"/>
      <c r="E536" s="145"/>
      <c r="F536" s="145"/>
      <c r="G536" s="22"/>
    </row>
    <row r="537" spans="1:7" ht="47" thickBot="1" x14ac:dyDescent="0.4">
      <c r="A537" s="21" t="s">
        <v>202</v>
      </c>
      <c r="B537" s="148" t="s">
        <v>1669</v>
      </c>
      <c r="C537" s="145" t="s">
        <v>600</v>
      </c>
      <c r="D537" s="145">
        <v>3</v>
      </c>
      <c r="E537" s="145">
        <v>3</v>
      </c>
      <c r="F537" s="145">
        <v>3</v>
      </c>
      <c r="G537" s="22"/>
    </row>
    <row r="538" spans="1:7" ht="30.5" thickBot="1" x14ac:dyDescent="0.4">
      <c r="A538" s="21"/>
      <c r="B538" s="281" t="s">
        <v>1002</v>
      </c>
      <c r="C538" s="145"/>
      <c r="D538" s="144"/>
      <c r="E538" s="144"/>
      <c r="F538" s="144"/>
      <c r="G538" s="22"/>
    </row>
    <row r="539" spans="1:7" ht="42.65" customHeight="1" thickBot="1" x14ac:dyDescent="0.4">
      <c r="A539" s="21" t="s">
        <v>694</v>
      </c>
      <c r="B539" s="148" t="s">
        <v>687</v>
      </c>
      <c r="C539" s="278" t="s">
        <v>1221</v>
      </c>
      <c r="D539" s="38" t="s">
        <v>607</v>
      </c>
      <c r="E539" s="38" t="s">
        <v>607</v>
      </c>
      <c r="F539" s="38" t="s">
        <v>607</v>
      </c>
      <c r="G539" s="22"/>
    </row>
    <row r="540" spans="1:7" ht="32.5" customHeight="1" thickBot="1" x14ac:dyDescent="0.4">
      <c r="A540" s="21" t="s">
        <v>202</v>
      </c>
      <c r="B540" s="148" t="s">
        <v>1227</v>
      </c>
      <c r="C540" s="145" t="s">
        <v>602</v>
      </c>
      <c r="D540" s="145">
        <v>1</v>
      </c>
      <c r="E540" s="145">
        <v>1</v>
      </c>
      <c r="F540" s="145">
        <v>1</v>
      </c>
      <c r="G540" s="22"/>
    </row>
    <row r="541" spans="1:7" ht="67.150000000000006" customHeight="1" thickBot="1" x14ac:dyDescent="0.4">
      <c r="A541" s="21" t="s">
        <v>202</v>
      </c>
      <c r="B541" s="148" t="s">
        <v>1228</v>
      </c>
      <c r="C541" s="145" t="s">
        <v>602</v>
      </c>
      <c r="D541" s="145">
        <v>0</v>
      </c>
      <c r="E541" s="145">
        <v>0</v>
      </c>
      <c r="F541" s="145">
        <v>0</v>
      </c>
      <c r="G541" s="22"/>
    </row>
    <row r="542" spans="1:7" ht="16.149999999999999" customHeight="1" thickBot="1" x14ac:dyDescent="0.4">
      <c r="A542" s="886" t="s">
        <v>713</v>
      </c>
      <c r="B542" s="887"/>
      <c r="C542" s="887"/>
      <c r="D542" s="887"/>
      <c r="E542" s="887"/>
      <c r="F542" s="887"/>
      <c r="G542" s="888"/>
    </row>
    <row r="543" spans="1:7" ht="31.5" thickBot="1" x14ac:dyDescent="0.4">
      <c r="A543" s="21"/>
      <c r="B543" s="147" t="s">
        <v>714</v>
      </c>
      <c r="C543" s="14"/>
      <c r="D543" s="14"/>
      <c r="E543" s="14"/>
      <c r="F543" s="14"/>
      <c r="G543" s="143" t="s">
        <v>210</v>
      </c>
    </row>
    <row r="544" spans="1:7" ht="16" thickBot="1" x14ac:dyDescent="0.4">
      <c r="A544" s="21" t="s">
        <v>694</v>
      </c>
      <c r="B544" s="143" t="s">
        <v>612</v>
      </c>
      <c r="C544" s="145" t="s">
        <v>600</v>
      </c>
      <c r="D544" s="145">
        <v>700</v>
      </c>
      <c r="E544" s="145">
        <v>900</v>
      </c>
      <c r="F544" s="145">
        <v>1100</v>
      </c>
      <c r="G544" s="145"/>
    </row>
    <row r="545" spans="1:7" ht="30.5" thickBot="1" x14ac:dyDescent="0.4">
      <c r="A545" s="21"/>
      <c r="B545" s="211" t="s">
        <v>1222</v>
      </c>
      <c r="C545" s="145"/>
      <c r="D545" s="600"/>
      <c r="E545" s="600"/>
      <c r="F545" s="600"/>
      <c r="G545" s="145"/>
    </row>
    <row r="546" spans="1:7" ht="31.5" thickBot="1" x14ac:dyDescent="0.4">
      <c r="A546" s="21" t="s">
        <v>202</v>
      </c>
      <c r="B546" s="150" t="s">
        <v>715</v>
      </c>
      <c r="C546" s="145" t="s">
        <v>600</v>
      </c>
      <c r="D546" s="145">
        <v>1</v>
      </c>
      <c r="E546" s="145">
        <v>1</v>
      </c>
      <c r="F546" s="145">
        <v>1</v>
      </c>
      <c r="G546" s="22"/>
    </row>
    <row r="547" spans="1:7" ht="31.5" thickBot="1" x14ac:dyDescent="0.4">
      <c r="A547" s="21" t="s">
        <v>202</v>
      </c>
      <c r="B547" s="150" t="s">
        <v>1670</v>
      </c>
      <c r="C547" s="145" t="s">
        <v>601</v>
      </c>
      <c r="D547" s="145">
        <v>1240</v>
      </c>
      <c r="E547" s="145">
        <v>1245</v>
      </c>
      <c r="F547" s="145">
        <v>1250</v>
      </c>
      <c r="G547" s="22"/>
    </row>
    <row r="548" spans="1:7" ht="31.5" thickBot="1" x14ac:dyDescent="0.4">
      <c r="A548" s="21" t="s">
        <v>202</v>
      </c>
      <c r="B548" s="150" t="s">
        <v>716</v>
      </c>
      <c r="C548" s="145" t="s">
        <v>601</v>
      </c>
      <c r="D548" s="145">
        <v>500</v>
      </c>
      <c r="E548" s="145">
        <v>520</v>
      </c>
      <c r="F548" s="145">
        <v>550</v>
      </c>
      <c r="G548" s="22"/>
    </row>
    <row r="549" spans="1:7" ht="66.650000000000006" customHeight="1" thickBot="1" x14ac:dyDescent="0.4">
      <c r="A549" s="21"/>
      <c r="B549" s="314" t="s">
        <v>1223</v>
      </c>
      <c r="C549" s="145"/>
      <c r="D549" s="145"/>
      <c r="E549" s="145"/>
      <c r="F549" s="145"/>
      <c r="G549" s="22"/>
    </row>
    <row r="550" spans="1:7" ht="109" thickBot="1" x14ac:dyDescent="0.4">
      <c r="A550" s="21" t="s">
        <v>202</v>
      </c>
      <c r="B550" s="150" t="s">
        <v>717</v>
      </c>
      <c r="C550" s="145" t="s">
        <v>600</v>
      </c>
      <c r="D550" s="145">
        <v>1</v>
      </c>
      <c r="E550" s="145">
        <v>1</v>
      </c>
      <c r="F550" s="145">
        <v>1</v>
      </c>
      <c r="G550" s="22"/>
    </row>
    <row r="551" spans="1:7" ht="47" thickBot="1" x14ac:dyDescent="0.4">
      <c r="A551" s="21" t="s">
        <v>202</v>
      </c>
      <c r="B551" s="150" t="s">
        <v>1671</v>
      </c>
      <c r="C551" s="145" t="s">
        <v>600</v>
      </c>
      <c r="D551" s="145">
        <v>1</v>
      </c>
      <c r="E551" s="145">
        <v>1</v>
      </c>
      <c r="F551" s="145">
        <v>1</v>
      </c>
      <c r="G551" s="22"/>
    </row>
    <row r="552" spans="1:7" ht="45.5" thickBot="1" x14ac:dyDescent="0.4">
      <c r="A552" s="21"/>
      <c r="B552" s="219" t="s">
        <v>1224</v>
      </c>
      <c r="C552" s="145"/>
      <c r="D552" s="145"/>
      <c r="E552" s="145"/>
      <c r="F552" s="145"/>
      <c r="G552" s="22"/>
    </row>
    <row r="553" spans="1:7" ht="47" thickBot="1" x14ac:dyDescent="0.4">
      <c r="A553" s="21" t="s">
        <v>202</v>
      </c>
      <c r="B553" s="148" t="s">
        <v>693</v>
      </c>
      <c r="C553" s="145" t="s">
        <v>600</v>
      </c>
      <c r="D553" s="144">
        <v>23</v>
      </c>
      <c r="E553" s="144">
        <v>24</v>
      </c>
      <c r="F553" s="144">
        <v>25</v>
      </c>
      <c r="G553" s="22"/>
    </row>
    <row r="554" spans="1:7" ht="37.15" customHeight="1" thickBot="1" x14ac:dyDescent="0.4">
      <c r="A554" s="21"/>
      <c r="B554" s="147" t="s">
        <v>718</v>
      </c>
      <c r="C554" s="14"/>
      <c r="D554" s="14"/>
      <c r="E554" s="14"/>
      <c r="F554" s="14"/>
      <c r="G554" s="143" t="s">
        <v>518</v>
      </c>
    </row>
    <row r="555" spans="1:7" ht="16" thickBot="1" x14ac:dyDescent="0.4">
      <c r="A555" s="21" t="s">
        <v>694</v>
      </c>
      <c r="B555" s="149" t="s">
        <v>719</v>
      </c>
      <c r="C555" s="145" t="s">
        <v>601</v>
      </c>
      <c r="D555" s="109">
        <v>279</v>
      </c>
      <c r="E555" s="109">
        <v>280</v>
      </c>
      <c r="F555" s="109">
        <v>281</v>
      </c>
      <c r="G555" s="145"/>
    </row>
    <row r="556" spans="1:7" ht="68.5" customHeight="1" thickBot="1" x14ac:dyDescent="0.4">
      <c r="A556" s="21"/>
      <c r="B556" s="211" t="s">
        <v>1672</v>
      </c>
      <c r="C556" s="145"/>
      <c r="D556" s="144"/>
      <c r="E556" s="144"/>
      <c r="F556" s="144"/>
      <c r="G556" s="145"/>
    </row>
    <row r="557" spans="1:7" ht="47" thickBot="1" x14ac:dyDescent="0.4">
      <c r="A557" s="21" t="s">
        <v>202</v>
      </c>
      <c r="B557" s="150" t="s">
        <v>1673</v>
      </c>
      <c r="C557" s="145" t="s">
        <v>600</v>
      </c>
      <c r="D557" s="145">
        <v>45</v>
      </c>
      <c r="E557" s="145">
        <v>50</v>
      </c>
      <c r="F557" s="145">
        <v>55</v>
      </c>
      <c r="G557" s="22"/>
    </row>
    <row r="558" spans="1:7" ht="51" customHeight="1" thickBot="1" x14ac:dyDescent="0.4">
      <c r="A558" s="21"/>
      <c r="B558" s="219" t="s">
        <v>1225</v>
      </c>
      <c r="C558" s="145"/>
      <c r="D558" s="145"/>
      <c r="E558" s="145"/>
      <c r="F558" s="145"/>
      <c r="G558" s="22"/>
    </row>
    <row r="559" spans="1:7" ht="31.5" thickBot="1" x14ac:dyDescent="0.4">
      <c r="A559" s="21" t="s">
        <v>202</v>
      </c>
      <c r="B559" s="148" t="s">
        <v>720</v>
      </c>
      <c r="C559" s="145" t="s">
        <v>600</v>
      </c>
      <c r="D559" s="145">
        <v>10</v>
      </c>
      <c r="E559" s="145">
        <v>10</v>
      </c>
      <c r="F559" s="145">
        <v>10</v>
      </c>
      <c r="G559" s="22"/>
    </row>
    <row r="560" spans="1:7" ht="71.5" customHeight="1" thickBot="1" x14ac:dyDescent="0.4">
      <c r="A560" s="21"/>
      <c r="B560" s="281" t="s">
        <v>1226</v>
      </c>
      <c r="C560" s="145"/>
      <c r="D560" s="145"/>
      <c r="E560" s="145"/>
      <c r="F560" s="145"/>
      <c r="G560" s="22"/>
    </row>
    <row r="561" spans="1:7" ht="49.15" customHeight="1" thickBot="1" x14ac:dyDescent="0.4">
      <c r="A561" s="21" t="s">
        <v>202</v>
      </c>
      <c r="B561" s="149" t="s">
        <v>721</v>
      </c>
      <c r="C561" s="145" t="s">
        <v>600</v>
      </c>
      <c r="D561" s="145">
        <v>23</v>
      </c>
      <c r="E561" s="145">
        <v>24</v>
      </c>
      <c r="F561" s="145">
        <v>25</v>
      </c>
      <c r="G561" s="22"/>
    </row>
    <row r="562" spans="1:7" ht="16.149999999999999" customHeight="1" thickBot="1" x14ac:dyDescent="0.4">
      <c r="A562" s="886" t="s">
        <v>722</v>
      </c>
      <c r="B562" s="887"/>
      <c r="C562" s="887"/>
      <c r="D562" s="887"/>
      <c r="E562" s="887"/>
      <c r="F562" s="887"/>
      <c r="G562" s="888"/>
    </row>
    <row r="563" spans="1:7" ht="31.5" thickBot="1" x14ac:dyDescent="0.4">
      <c r="A563" s="21"/>
      <c r="B563" s="147" t="s">
        <v>1003</v>
      </c>
      <c r="C563" s="427"/>
      <c r="D563" s="216"/>
      <c r="E563" s="14"/>
      <c r="F563" s="14"/>
      <c r="G563" s="143" t="s">
        <v>526</v>
      </c>
    </row>
    <row r="564" spans="1:7" ht="31.5" thickBot="1" x14ac:dyDescent="0.4">
      <c r="A564" s="371" t="s">
        <v>694</v>
      </c>
      <c r="B564" s="116" t="s">
        <v>1435</v>
      </c>
      <c r="C564" s="656" t="s">
        <v>595</v>
      </c>
      <c r="D564" s="569">
        <v>27.1</v>
      </c>
      <c r="E564" s="569">
        <v>27.6</v>
      </c>
      <c r="F564" s="570">
        <v>28</v>
      </c>
      <c r="G564" s="149"/>
    </row>
    <row r="565" spans="1:7" ht="16" thickBot="1" x14ac:dyDescent="0.4">
      <c r="A565" s="371" t="s">
        <v>694</v>
      </c>
      <c r="B565" s="400" t="s">
        <v>1004</v>
      </c>
      <c r="C565" s="111" t="s">
        <v>595</v>
      </c>
      <c r="D565" s="500">
        <v>61</v>
      </c>
      <c r="E565" s="501">
        <v>62</v>
      </c>
      <c r="F565" s="501">
        <v>64</v>
      </c>
      <c r="G565" s="149"/>
    </row>
    <row r="566" spans="1:7" ht="31.5" thickBot="1" x14ac:dyDescent="0.4">
      <c r="A566" s="371" t="s">
        <v>694</v>
      </c>
      <c r="B566" s="409" t="s">
        <v>1436</v>
      </c>
      <c r="C566" s="111" t="s">
        <v>594</v>
      </c>
      <c r="D566" s="714">
        <v>390</v>
      </c>
      <c r="E566" s="502">
        <v>380</v>
      </c>
      <c r="F566" s="502">
        <v>370</v>
      </c>
      <c r="G566" s="426"/>
    </row>
    <row r="567" spans="1:7" ht="47" thickBot="1" x14ac:dyDescent="0.4">
      <c r="A567" s="371" t="s">
        <v>694</v>
      </c>
      <c r="B567" s="116" t="s">
        <v>1437</v>
      </c>
      <c r="C567" s="575" t="s">
        <v>595</v>
      </c>
      <c r="D567" s="479">
        <v>97.9</v>
      </c>
      <c r="E567" s="479">
        <v>98.1</v>
      </c>
      <c r="F567" s="480">
        <v>98.5</v>
      </c>
      <c r="G567" s="697"/>
    </row>
    <row r="568" spans="1:7" ht="91.5" thickBot="1" x14ac:dyDescent="0.4">
      <c r="A568" s="371" t="s">
        <v>694</v>
      </c>
      <c r="B568" s="91" t="s">
        <v>1438</v>
      </c>
      <c r="C568" s="565" t="s">
        <v>595</v>
      </c>
      <c r="D568" s="744" t="s">
        <v>1464</v>
      </c>
      <c r="E568" s="744" t="s">
        <v>1465</v>
      </c>
      <c r="F568" s="744" t="s">
        <v>1466</v>
      </c>
      <c r="G568" s="697"/>
    </row>
    <row r="569" spans="1:7" ht="47" thickBot="1" x14ac:dyDescent="0.4">
      <c r="A569" s="371" t="s">
        <v>694</v>
      </c>
      <c r="B569" s="123" t="s">
        <v>1439</v>
      </c>
      <c r="C569" s="565" t="s">
        <v>595</v>
      </c>
      <c r="D569" s="477">
        <v>66.7</v>
      </c>
      <c r="E569" s="477">
        <v>74</v>
      </c>
      <c r="F569" s="494">
        <v>85.5</v>
      </c>
      <c r="G569" s="697"/>
    </row>
    <row r="570" spans="1:7" ht="47" thickBot="1" x14ac:dyDescent="0.4">
      <c r="A570" s="371" t="s">
        <v>694</v>
      </c>
      <c r="B570" s="116" t="s">
        <v>636</v>
      </c>
      <c r="C570" s="538" t="s">
        <v>595</v>
      </c>
      <c r="D570" s="484">
        <v>75</v>
      </c>
      <c r="E570" s="484">
        <v>80</v>
      </c>
      <c r="F570" s="493">
        <v>90</v>
      </c>
      <c r="G570" s="697"/>
    </row>
    <row r="571" spans="1:7" ht="62.5" thickBot="1" x14ac:dyDescent="0.4">
      <c r="A571" s="371" t="s">
        <v>694</v>
      </c>
      <c r="B571" s="127" t="s">
        <v>1581</v>
      </c>
      <c r="C571" s="538" t="s">
        <v>595</v>
      </c>
      <c r="D571" s="484">
        <v>16</v>
      </c>
      <c r="E571" s="484">
        <v>16</v>
      </c>
      <c r="F571" s="493">
        <v>16</v>
      </c>
      <c r="G571" s="697"/>
    </row>
    <row r="572" spans="1:7" ht="45.5" thickBot="1" x14ac:dyDescent="0.4">
      <c r="A572" s="21"/>
      <c r="B572" s="211" t="s">
        <v>1006</v>
      </c>
      <c r="C572" s="145"/>
      <c r="D572" s="503"/>
      <c r="E572" s="503"/>
      <c r="F572" s="503"/>
      <c r="G572" s="145"/>
    </row>
    <row r="573" spans="1:7" ht="16" thickBot="1" x14ac:dyDescent="0.4">
      <c r="A573" s="21" t="s">
        <v>202</v>
      </c>
      <c r="B573" s="218" t="s">
        <v>1674</v>
      </c>
      <c r="C573" s="145" t="s">
        <v>602</v>
      </c>
      <c r="D573" s="503">
        <v>29</v>
      </c>
      <c r="E573" s="503">
        <v>29</v>
      </c>
      <c r="F573" s="503">
        <v>29</v>
      </c>
      <c r="G573" s="22"/>
    </row>
    <row r="574" spans="1:7" ht="31.5" thickBot="1" x14ac:dyDescent="0.4">
      <c r="A574" s="21" t="s">
        <v>202</v>
      </c>
      <c r="B574" s="218" t="s">
        <v>1675</v>
      </c>
      <c r="C574" s="145" t="s">
        <v>601</v>
      </c>
      <c r="D574" s="503">
        <v>3120</v>
      </c>
      <c r="E574" s="503">
        <v>3050</v>
      </c>
      <c r="F574" s="503">
        <v>3000</v>
      </c>
      <c r="G574" s="22"/>
    </row>
    <row r="575" spans="1:7" ht="31.5" thickBot="1" x14ac:dyDescent="0.4">
      <c r="A575" s="21" t="s">
        <v>202</v>
      </c>
      <c r="B575" s="218" t="s">
        <v>1007</v>
      </c>
      <c r="C575" s="145" t="s">
        <v>601</v>
      </c>
      <c r="D575" s="503">
        <v>900</v>
      </c>
      <c r="E575" s="503">
        <v>850</v>
      </c>
      <c r="F575" s="503">
        <v>800</v>
      </c>
      <c r="G575" s="22"/>
    </row>
    <row r="576" spans="1:7" ht="16" thickBot="1" x14ac:dyDescent="0.4">
      <c r="A576" s="21" t="s">
        <v>202</v>
      </c>
      <c r="B576" s="150" t="s">
        <v>1008</v>
      </c>
      <c r="C576" s="145" t="s">
        <v>601</v>
      </c>
      <c r="D576" s="504">
        <v>674</v>
      </c>
      <c r="E576" s="504">
        <v>664</v>
      </c>
      <c r="F576" s="504">
        <v>654</v>
      </c>
      <c r="G576" s="22"/>
    </row>
    <row r="577" spans="1:7" ht="30.5" thickBot="1" x14ac:dyDescent="0.4">
      <c r="A577" s="21"/>
      <c r="B577" s="219" t="s">
        <v>1009</v>
      </c>
      <c r="C577" s="145"/>
      <c r="D577" s="503"/>
      <c r="E577" s="503"/>
      <c r="F577" s="503"/>
      <c r="G577" s="22"/>
    </row>
    <row r="578" spans="1:7" ht="16" thickBot="1" x14ac:dyDescent="0.4">
      <c r="A578" s="21" t="s">
        <v>202</v>
      </c>
      <c r="B578" s="155" t="s">
        <v>1010</v>
      </c>
      <c r="C578" s="145" t="s">
        <v>602</v>
      </c>
      <c r="D578" s="503">
        <v>1</v>
      </c>
      <c r="E578" s="503">
        <v>1</v>
      </c>
      <c r="F578" s="503">
        <v>1</v>
      </c>
      <c r="G578" s="22"/>
    </row>
    <row r="579" spans="1:7" ht="30.5" thickBot="1" x14ac:dyDescent="0.4">
      <c r="A579" s="21"/>
      <c r="B579" s="219" t="s">
        <v>1011</v>
      </c>
      <c r="C579" s="145"/>
      <c r="D579" s="498"/>
      <c r="E579" s="498"/>
      <c r="F579" s="498"/>
      <c r="G579" s="22"/>
    </row>
    <row r="580" spans="1:7" ht="34.9" customHeight="1" thickBot="1" x14ac:dyDescent="0.4">
      <c r="A580" s="21"/>
      <c r="B580" s="719" t="s">
        <v>1676</v>
      </c>
      <c r="C580" s="722" t="s">
        <v>602</v>
      </c>
      <c r="D580" s="720" t="s">
        <v>1556</v>
      </c>
      <c r="E580" s="720" t="s">
        <v>1556</v>
      </c>
      <c r="F580" s="720" t="s">
        <v>1556</v>
      </c>
      <c r="G580" s="721"/>
    </row>
    <row r="581" spans="1:7" ht="31.5" thickBot="1" x14ac:dyDescent="0.4">
      <c r="A581" s="21" t="s">
        <v>202</v>
      </c>
      <c r="B581" s="218" t="s">
        <v>1012</v>
      </c>
      <c r="C581" s="145" t="s">
        <v>601</v>
      </c>
      <c r="D581" s="503">
        <v>9700</v>
      </c>
      <c r="E581" s="503">
        <v>9600</v>
      </c>
      <c r="F581" s="503">
        <v>9500</v>
      </c>
      <c r="G581" s="22"/>
    </row>
    <row r="582" spans="1:7" ht="31.5" thickBot="1" x14ac:dyDescent="0.4">
      <c r="A582" s="21" t="s">
        <v>202</v>
      </c>
      <c r="B582" s="150" t="s">
        <v>1013</v>
      </c>
      <c r="C582" s="145" t="s">
        <v>601</v>
      </c>
      <c r="D582" s="503">
        <v>820</v>
      </c>
      <c r="E582" s="503">
        <v>810</v>
      </c>
      <c r="F582" s="503">
        <v>800</v>
      </c>
      <c r="G582" s="22"/>
    </row>
    <row r="583" spans="1:7" ht="31.5" thickBot="1" x14ac:dyDescent="0.4">
      <c r="A583" s="21" t="s">
        <v>202</v>
      </c>
      <c r="B583" s="153" t="s">
        <v>1677</v>
      </c>
      <c r="C583" s="145" t="s">
        <v>595</v>
      </c>
      <c r="D583" s="505">
        <v>61.8</v>
      </c>
      <c r="E583" s="505">
        <v>62</v>
      </c>
      <c r="F583" s="505">
        <v>63</v>
      </c>
      <c r="G583" s="22"/>
    </row>
    <row r="584" spans="1:7" ht="31.5" thickBot="1" x14ac:dyDescent="0.4">
      <c r="A584" s="21" t="s">
        <v>202</v>
      </c>
      <c r="B584" s="263" t="s">
        <v>1014</v>
      </c>
      <c r="C584" s="145" t="s">
        <v>602</v>
      </c>
      <c r="D584" s="506"/>
      <c r="E584" s="506">
        <v>1</v>
      </c>
      <c r="F584" s="506"/>
      <c r="G584" s="22"/>
    </row>
    <row r="585" spans="1:7" ht="54" customHeight="1" thickBot="1" x14ac:dyDescent="0.4">
      <c r="A585" s="21" t="s">
        <v>202</v>
      </c>
      <c r="B585" s="153" t="s">
        <v>1015</v>
      </c>
      <c r="C585" s="145" t="s">
        <v>602</v>
      </c>
      <c r="D585" s="507">
        <v>1</v>
      </c>
      <c r="E585" s="503"/>
      <c r="F585" s="503"/>
      <c r="G585" s="22"/>
    </row>
    <row r="586" spans="1:7" ht="55.15" customHeight="1" thickBot="1" x14ac:dyDescent="0.4">
      <c r="A586" s="21" t="s">
        <v>202</v>
      </c>
      <c r="B586" s="153" t="s">
        <v>1016</v>
      </c>
      <c r="C586" s="145" t="s">
        <v>595</v>
      </c>
      <c r="D586" s="508">
        <v>100</v>
      </c>
      <c r="E586" s="508">
        <v>100</v>
      </c>
      <c r="F586" s="508">
        <v>100</v>
      </c>
      <c r="G586" s="22"/>
    </row>
    <row r="587" spans="1:7" ht="47" thickBot="1" x14ac:dyDescent="0.4">
      <c r="A587" s="21" t="s">
        <v>202</v>
      </c>
      <c r="B587" s="283" t="s">
        <v>1017</v>
      </c>
      <c r="C587" s="145" t="s">
        <v>595</v>
      </c>
      <c r="D587" s="508">
        <v>7</v>
      </c>
      <c r="E587" s="508">
        <v>7.1</v>
      </c>
      <c r="F587" s="508">
        <v>7.2</v>
      </c>
      <c r="G587" s="22"/>
    </row>
    <row r="588" spans="1:7" ht="30.5" thickBot="1" x14ac:dyDescent="0.4">
      <c r="A588" s="21"/>
      <c r="B588" s="285" t="s">
        <v>1018</v>
      </c>
      <c r="C588" s="145"/>
      <c r="D588" s="508"/>
      <c r="E588" s="508"/>
      <c r="F588" s="508"/>
      <c r="G588" s="22"/>
    </row>
    <row r="589" spans="1:7" ht="30.5" thickBot="1" x14ac:dyDescent="0.4">
      <c r="A589" s="21"/>
      <c r="B589" s="285" t="s">
        <v>1019</v>
      </c>
      <c r="C589" s="145"/>
      <c r="D589" s="508"/>
      <c r="E589" s="508"/>
      <c r="F589" s="508"/>
      <c r="G589" s="22"/>
    </row>
    <row r="590" spans="1:7" ht="47" thickBot="1" x14ac:dyDescent="0.4">
      <c r="A590" s="21" t="s">
        <v>202</v>
      </c>
      <c r="B590" s="153" t="s">
        <v>1024</v>
      </c>
      <c r="C590" s="145" t="s">
        <v>595</v>
      </c>
      <c r="D590" s="508">
        <v>23.5</v>
      </c>
      <c r="E590" s="508">
        <v>24</v>
      </c>
      <c r="F590" s="508">
        <v>24.5</v>
      </c>
      <c r="G590" s="22"/>
    </row>
    <row r="591" spans="1:7" ht="45.65" customHeight="1" thickBot="1" x14ac:dyDescent="0.4">
      <c r="A591" s="21" t="s">
        <v>202</v>
      </c>
      <c r="B591" s="218" t="s">
        <v>1025</v>
      </c>
      <c r="C591" s="145" t="s">
        <v>595</v>
      </c>
      <c r="D591" s="508">
        <v>16.5</v>
      </c>
      <c r="E591" s="508">
        <v>17</v>
      </c>
      <c r="F591" s="508">
        <v>17.5</v>
      </c>
      <c r="G591" s="22"/>
    </row>
    <row r="592" spans="1:7" ht="35.5" customHeight="1" thickBot="1" x14ac:dyDescent="0.4">
      <c r="A592" s="21" t="s">
        <v>202</v>
      </c>
      <c r="B592" s="153" t="s">
        <v>1026</v>
      </c>
      <c r="C592" s="145" t="s">
        <v>600</v>
      </c>
      <c r="D592" s="507">
        <v>1</v>
      </c>
      <c r="E592" s="507">
        <v>1</v>
      </c>
      <c r="F592" s="507">
        <v>1</v>
      </c>
      <c r="G592" s="22"/>
    </row>
    <row r="593" spans="1:7" ht="47" thickBot="1" x14ac:dyDescent="0.4">
      <c r="A593" s="21" t="s">
        <v>202</v>
      </c>
      <c r="B593" s="153" t="s">
        <v>1020</v>
      </c>
      <c r="C593" s="145" t="s">
        <v>602</v>
      </c>
      <c r="D593" s="507">
        <v>5</v>
      </c>
      <c r="E593" s="507">
        <v>5</v>
      </c>
      <c r="F593" s="507">
        <v>5</v>
      </c>
      <c r="G593" s="22"/>
    </row>
    <row r="594" spans="1:7" ht="54.65" customHeight="1" thickBot="1" x14ac:dyDescent="0.4">
      <c r="A594" s="21" t="s">
        <v>202</v>
      </c>
      <c r="B594" s="153" t="s">
        <v>1021</v>
      </c>
      <c r="C594" s="145" t="s">
        <v>601</v>
      </c>
      <c r="D594" s="507">
        <v>120</v>
      </c>
      <c r="E594" s="507">
        <v>125</v>
      </c>
      <c r="F594" s="507">
        <v>130</v>
      </c>
      <c r="G594" s="22"/>
    </row>
    <row r="595" spans="1:7" ht="41.5" customHeight="1" thickBot="1" x14ac:dyDescent="0.4">
      <c r="A595" s="21" t="s">
        <v>202</v>
      </c>
      <c r="B595" s="153" t="s">
        <v>1022</v>
      </c>
      <c r="C595" s="145" t="s">
        <v>601</v>
      </c>
      <c r="D595" s="507">
        <v>3650</v>
      </c>
      <c r="E595" s="507">
        <v>3670</v>
      </c>
      <c r="F595" s="507">
        <v>3690</v>
      </c>
      <c r="G595" s="22"/>
    </row>
    <row r="596" spans="1:7" ht="41.5" customHeight="1" thickBot="1" x14ac:dyDescent="0.4">
      <c r="A596" s="21" t="s">
        <v>202</v>
      </c>
      <c r="B596" s="153" t="s">
        <v>1023</v>
      </c>
      <c r="C596" s="145" t="s">
        <v>602</v>
      </c>
      <c r="D596" s="507">
        <v>135</v>
      </c>
      <c r="E596" s="507">
        <v>140</v>
      </c>
      <c r="F596" s="507">
        <v>145</v>
      </c>
      <c r="G596" s="22"/>
    </row>
    <row r="597" spans="1:7" ht="34.15" customHeight="1" thickBot="1" x14ac:dyDescent="0.4">
      <c r="A597" s="21"/>
      <c r="B597" s="147" t="s">
        <v>1027</v>
      </c>
      <c r="C597" s="14"/>
      <c r="D597" s="499"/>
      <c r="E597" s="499"/>
      <c r="F597" s="499"/>
      <c r="G597" s="143" t="s">
        <v>309</v>
      </c>
    </row>
    <row r="598" spans="1:7" ht="43.15" customHeight="1" thickBot="1" x14ac:dyDescent="0.4">
      <c r="A598" s="21" t="s">
        <v>694</v>
      </c>
      <c r="B598" s="670" t="s">
        <v>1545</v>
      </c>
      <c r="C598" s="108" t="s">
        <v>600</v>
      </c>
      <c r="D598" s="507">
        <v>4</v>
      </c>
      <c r="E598" s="507">
        <v>5</v>
      </c>
      <c r="F598" s="507">
        <v>6</v>
      </c>
      <c r="G598" s="143"/>
    </row>
    <row r="599" spans="1:7" ht="34.15" customHeight="1" thickBot="1" x14ac:dyDescent="0.4">
      <c r="A599" s="21"/>
      <c r="B599" s="219" t="s">
        <v>1028</v>
      </c>
      <c r="C599" s="145"/>
      <c r="D599" s="507"/>
      <c r="E599" s="507"/>
      <c r="F599" s="507"/>
      <c r="G599" s="22"/>
    </row>
    <row r="600" spans="1:7" ht="52.9" customHeight="1" thickBot="1" x14ac:dyDescent="0.4">
      <c r="A600" s="21" t="s">
        <v>202</v>
      </c>
      <c r="B600" s="311" t="s">
        <v>1029</v>
      </c>
      <c r="C600" s="145" t="s">
        <v>602</v>
      </c>
      <c r="D600" s="507">
        <v>1</v>
      </c>
      <c r="E600" s="507"/>
      <c r="F600" s="507"/>
      <c r="G600" s="308"/>
    </row>
    <row r="601" spans="1:7" ht="48.65" customHeight="1" thickBot="1" x14ac:dyDescent="0.4">
      <c r="A601" s="21" t="s">
        <v>202</v>
      </c>
      <c r="B601" s="312" t="s">
        <v>1678</v>
      </c>
      <c r="C601" s="145" t="s">
        <v>600</v>
      </c>
      <c r="D601" s="507">
        <v>3100</v>
      </c>
      <c r="E601" s="507">
        <v>3050</v>
      </c>
      <c r="F601" s="507">
        <v>3000</v>
      </c>
      <c r="G601" s="308"/>
    </row>
    <row r="602" spans="1:7" ht="69" customHeight="1" thickBot="1" x14ac:dyDescent="0.4">
      <c r="A602" s="21" t="s">
        <v>202</v>
      </c>
      <c r="B602" s="312" t="s">
        <v>1679</v>
      </c>
      <c r="C602" s="145" t="s">
        <v>601</v>
      </c>
      <c r="D602" s="507">
        <v>5720</v>
      </c>
      <c r="E602" s="507">
        <v>5800</v>
      </c>
      <c r="F602" s="507">
        <v>5850</v>
      </c>
      <c r="G602" s="308"/>
    </row>
    <row r="603" spans="1:7" ht="37.9" customHeight="1" thickBot="1" x14ac:dyDescent="0.4">
      <c r="A603" s="21" t="s">
        <v>202</v>
      </c>
      <c r="B603" s="287" t="s">
        <v>1030</v>
      </c>
      <c r="C603" s="145" t="s">
        <v>602</v>
      </c>
      <c r="D603" s="507"/>
      <c r="E603" s="506">
        <v>32</v>
      </c>
      <c r="F603" s="507"/>
      <c r="G603" s="308"/>
    </row>
    <row r="604" spans="1:7" ht="49.15" customHeight="1" thickBot="1" x14ac:dyDescent="0.4">
      <c r="A604" s="21" t="s">
        <v>202</v>
      </c>
      <c r="B604" s="218" t="s">
        <v>1031</v>
      </c>
      <c r="C604" s="145" t="s">
        <v>601</v>
      </c>
      <c r="D604" s="507">
        <v>2150</v>
      </c>
      <c r="E604" s="507">
        <v>2200</v>
      </c>
      <c r="F604" s="507">
        <v>2250</v>
      </c>
      <c r="G604" s="22"/>
    </row>
    <row r="605" spans="1:7" ht="31.5" thickBot="1" x14ac:dyDescent="0.4">
      <c r="A605" s="21" t="s">
        <v>202</v>
      </c>
      <c r="B605" s="218" t="s">
        <v>1032</v>
      </c>
      <c r="C605" s="145" t="s">
        <v>601</v>
      </c>
      <c r="D605" s="507">
        <v>550</v>
      </c>
      <c r="E605" s="507">
        <v>560</v>
      </c>
      <c r="F605" s="507">
        <v>570</v>
      </c>
      <c r="G605" s="22"/>
    </row>
    <row r="606" spans="1:7" ht="31.5" thickBot="1" x14ac:dyDescent="0.4">
      <c r="A606" s="21" t="s">
        <v>202</v>
      </c>
      <c r="B606" s="310" t="s">
        <v>1033</v>
      </c>
      <c r="C606" s="145" t="s">
        <v>600</v>
      </c>
      <c r="D606" s="507">
        <v>1</v>
      </c>
      <c r="E606" s="507">
        <v>1</v>
      </c>
      <c r="F606" s="507">
        <v>1</v>
      </c>
      <c r="G606" s="22"/>
    </row>
    <row r="607" spans="1:7" ht="47" thickBot="1" x14ac:dyDescent="0.4">
      <c r="A607" s="21" t="s">
        <v>202</v>
      </c>
      <c r="B607" s="218" t="s">
        <v>1034</v>
      </c>
      <c r="C607" s="145" t="s">
        <v>600</v>
      </c>
      <c r="D607" s="506">
        <v>5</v>
      </c>
      <c r="E607" s="506">
        <v>6</v>
      </c>
      <c r="F607" s="506">
        <v>6</v>
      </c>
      <c r="G607" s="22"/>
    </row>
    <row r="608" spans="1:7" ht="35.25" customHeight="1" thickBot="1" x14ac:dyDescent="0.4">
      <c r="A608" s="21" t="s">
        <v>202</v>
      </c>
      <c r="B608" s="218" t="s">
        <v>1035</v>
      </c>
      <c r="C608" s="145" t="s">
        <v>600</v>
      </c>
      <c r="D608" s="507">
        <v>52</v>
      </c>
      <c r="E608" s="507">
        <v>54</v>
      </c>
      <c r="F608" s="507">
        <v>56</v>
      </c>
      <c r="G608" s="22"/>
    </row>
    <row r="609" spans="1:7" ht="35.5" customHeight="1" thickBot="1" x14ac:dyDescent="0.4">
      <c r="A609" s="21" t="s">
        <v>202</v>
      </c>
      <c r="B609" s="218" t="s">
        <v>1036</v>
      </c>
      <c r="C609" s="145" t="s">
        <v>600</v>
      </c>
      <c r="D609" s="507">
        <v>48</v>
      </c>
      <c r="E609" s="507">
        <v>48</v>
      </c>
      <c r="F609" s="507">
        <v>48</v>
      </c>
      <c r="G609" s="22"/>
    </row>
    <row r="610" spans="1:7" ht="31.5" thickBot="1" x14ac:dyDescent="0.4">
      <c r="A610" s="21" t="s">
        <v>202</v>
      </c>
      <c r="B610" s="310" t="s">
        <v>1037</v>
      </c>
      <c r="C610" s="145" t="s">
        <v>600</v>
      </c>
      <c r="D610" s="507">
        <v>3</v>
      </c>
      <c r="E610" s="507">
        <v>3</v>
      </c>
      <c r="F610" s="507">
        <v>3</v>
      </c>
      <c r="G610" s="22"/>
    </row>
    <row r="611" spans="1:7" ht="47" thickBot="1" x14ac:dyDescent="0.4">
      <c r="A611" s="21" t="s">
        <v>202</v>
      </c>
      <c r="B611" s="130" t="s">
        <v>1680</v>
      </c>
      <c r="C611" s="145" t="s">
        <v>600</v>
      </c>
      <c r="D611" s="507">
        <v>4</v>
      </c>
      <c r="E611" s="507">
        <v>4</v>
      </c>
      <c r="F611" s="507">
        <v>4</v>
      </c>
      <c r="G611" s="22"/>
    </row>
    <row r="612" spans="1:7" ht="47" thickBot="1" x14ac:dyDescent="0.4">
      <c r="A612" s="21" t="s">
        <v>202</v>
      </c>
      <c r="B612" s="310" t="s">
        <v>1038</v>
      </c>
      <c r="C612" s="145" t="s">
        <v>600</v>
      </c>
      <c r="D612" s="507">
        <v>1</v>
      </c>
      <c r="E612" s="507">
        <v>1</v>
      </c>
      <c r="F612" s="507">
        <v>1</v>
      </c>
      <c r="G612" s="22"/>
    </row>
    <row r="613" spans="1:7" ht="68.5" customHeight="1" thickBot="1" x14ac:dyDescent="0.4">
      <c r="A613" s="21" t="s">
        <v>202</v>
      </c>
      <c r="B613" s="218" t="s">
        <v>1681</v>
      </c>
      <c r="C613" s="145" t="s">
        <v>601</v>
      </c>
      <c r="D613" s="506">
        <v>15</v>
      </c>
      <c r="E613" s="506">
        <v>16</v>
      </c>
      <c r="F613" s="506">
        <v>17</v>
      </c>
      <c r="G613" s="22"/>
    </row>
    <row r="614" spans="1:7" ht="47.5" customHeight="1" thickBot="1" x14ac:dyDescent="0.4">
      <c r="A614" s="21" t="s">
        <v>202</v>
      </c>
      <c r="B614" s="310" t="s">
        <v>1039</v>
      </c>
      <c r="C614" s="145" t="s">
        <v>601</v>
      </c>
      <c r="D614" s="507">
        <v>100</v>
      </c>
      <c r="E614" s="507">
        <v>100</v>
      </c>
      <c r="F614" s="507">
        <v>100</v>
      </c>
      <c r="G614" s="22"/>
    </row>
    <row r="615" spans="1:7" ht="34.9" customHeight="1" thickBot="1" x14ac:dyDescent="0.4">
      <c r="A615" s="21" t="s">
        <v>202</v>
      </c>
      <c r="B615" s="218" t="s">
        <v>1040</v>
      </c>
      <c r="C615" s="145" t="s">
        <v>600</v>
      </c>
      <c r="D615" s="506">
        <v>29</v>
      </c>
      <c r="E615" s="506">
        <v>29</v>
      </c>
      <c r="F615" s="506">
        <v>29</v>
      </c>
      <c r="G615" s="22"/>
    </row>
    <row r="616" spans="1:7" ht="66.650000000000006" customHeight="1" thickBot="1" x14ac:dyDescent="0.4">
      <c r="A616" s="21" t="s">
        <v>202</v>
      </c>
      <c r="B616" s="309" t="s">
        <v>1041</v>
      </c>
      <c r="C616" s="145" t="s">
        <v>601</v>
      </c>
      <c r="D616" s="507">
        <v>2000</v>
      </c>
      <c r="E616" s="507">
        <v>2100</v>
      </c>
      <c r="F616" s="507">
        <v>2200</v>
      </c>
      <c r="G616" s="22"/>
    </row>
    <row r="617" spans="1:7" ht="34.9" customHeight="1" thickBot="1" x14ac:dyDescent="0.4">
      <c r="A617" s="21" t="s">
        <v>202</v>
      </c>
      <c r="B617" s="151" t="s">
        <v>1042</v>
      </c>
      <c r="C617" s="145" t="s">
        <v>600</v>
      </c>
      <c r="D617" s="506">
        <v>10</v>
      </c>
      <c r="E617" s="506">
        <v>11</v>
      </c>
      <c r="F617" s="506">
        <v>12</v>
      </c>
      <c r="G617" s="22"/>
    </row>
    <row r="618" spans="1:7" ht="30.5" thickBot="1" x14ac:dyDescent="0.4">
      <c r="A618" s="21"/>
      <c r="B618" s="219" t="s">
        <v>1682</v>
      </c>
      <c r="C618" s="145"/>
      <c r="D618" s="503"/>
      <c r="E618" s="503"/>
      <c r="F618" s="503"/>
      <c r="G618" s="22"/>
    </row>
    <row r="619" spans="1:7" ht="47" thickBot="1" x14ac:dyDescent="0.4">
      <c r="A619" s="21" t="s">
        <v>202</v>
      </c>
      <c r="B619" s="218" t="s">
        <v>1043</v>
      </c>
      <c r="C619" s="108" t="s">
        <v>602</v>
      </c>
      <c r="D619" s="507">
        <v>1</v>
      </c>
      <c r="E619" s="507">
        <v>1</v>
      </c>
      <c r="F619" s="507">
        <v>1</v>
      </c>
      <c r="G619" s="22"/>
    </row>
    <row r="620" spans="1:7" ht="31.5" thickBot="1" x14ac:dyDescent="0.4">
      <c r="A620" s="21" t="s">
        <v>202</v>
      </c>
      <c r="B620" s="155" t="s">
        <v>1683</v>
      </c>
      <c r="C620" s="145" t="s">
        <v>601</v>
      </c>
      <c r="D620" s="504">
        <v>24</v>
      </c>
      <c r="E620" s="504">
        <v>24</v>
      </c>
      <c r="F620" s="504">
        <v>24</v>
      </c>
      <c r="G620" s="22"/>
    </row>
    <row r="621" spans="1:7" ht="30.5" thickBot="1" x14ac:dyDescent="0.4">
      <c r="A621" s="21"/>
      <c r="B621" s="217" t="s">
        <v>1044</v>
      </c>
      <c r="C621" s="14"/>
      <c r="D621" s="509"/>
      <c r="E621" s="509"/>
      <c r="F621" s="509"/>
      <c r="G621" s="143" t="s">
        <v>533</v>
      </c>
    </row>
    <row r="622" spans="1:7" ht="78" thickBot="1" x14ac:dyDescent="0.4">
      <c r="A622" s="21" t="s">
        <v>694</v>
      </c>
      <c r="B622" s="153" t="s">
        <v>1544</v>
      </c>
      <c r="C622" s="145" t="s">
        <v>595</v>
      </c>
      <c r="D622" s="507">
        <v>25.3</v>
      </c>
      <c r="E622" s="507">
        <v>25.9</v>
      </c>
      <c r="F622" s="507">
        <v>26.4</v>
      </c>
      <c r="G622" s="22"/>
    </row>
    <row r="623" spans="1:7" ht="62.5" thickBot="1" x14ac:dyDescent="0.4">
      <c r="A623" s="21" t="s">
        <v>694</v>
      </c>
      <c r="B623" s="263" t="s">
        <v>1684</v>
      </c>
      <c r="C623" s="145" t="s">
        <v>595</v>
      </c>
      <c r="D623" s="715">
        <v>17</v>
      </c>
      <c r="E623" s="507">
        <v>24</v>
      </c>
      <c r="F623" s="507">
        <v>30</v>
      </c>
      <c r="G623" s="22"/>
    </row>
    <row r="624" spans="1:7" ht="31.5" thickBot="1" x14ac:dyDescent="0.4">
      <c r="A624" s="21" t="s">
        <v>694</v>
      </c>
      <c r="B624" s="289" t="s">
        <v>1441</v>
      </c>
      <c r="C624" s="108" t="s">
        <v>602</v>
      </c>
      <c r="D624" s="99">
        <v>12</v>
      </c>
      <c r="E624" s="507">
        <v>15</v>
      </c>
      <c r="F624" s="507">
        <v>18</v>
      </c>
      <c r="G624" s="22"/>
    </row>
    <row r="625" spans="1:7" ht="65.5" customHeight="1" thickBot="1" x14ac:dyDescent="0.4">
      <c r="A625" s="21" t="s">
        <v>202</v>
      </c>
      <c r="B625" s="263" t="s">
        <v>1360</v>
      </c>
      <c r="C625" s="145" t="s">
        <v>595</v>
      </c>
      <c r="D625" s="508">
        <v>64</v>
      </c>
      <c r="E625" s="508">
        <v>65</v>
      </c>
      <c r="F625" s="508">
        <v>66</v>
      </c>
      <c r="G625" s="22"/>
    </row>
    <row r="626" spans="1:7" ht="16" thickBot="1" x14ac:dyDescent="0.4">
      <c r="A626" s="21"/>
      <c r="B626" s="219" t="s">
        <v>1045</v>
      </c>
      <c r="C626" s="145"/>
      <c r="D626" s="503"/>
      <c r="E626" s="503"/>
      <c r="F626" s="503"/>
      <c r="G626" s="22"/>
    </row>
    <row r="627" spans="1:7" ht="16" thickBot="1" x14ac:dyDescent="0.4">
      <c r="A627" s="21" t="s">
        <v>202</v>
      </c>
      <c r="B627" s="150" t="s">
        <v>1046</v>
      </c>
      <c r="C627" s="145" t="s">
        <v>601</v>
      </c>
      <c r="D627" s="507">
        <v>31</v>
      </c>
      <c r="E627" s="507">
        <v>32</v>
      </c>
      <c r="F627" s="507">
        <v>32</v>
      </c>
      <c r="G627" s="22"/>
    </row>
    <row r="628" spans="1:7" ht="38.5" customHeight="1" thickBot="1" x14ac:dyDescent="0.4">
      <c r="A628" s="21" t="s">
        <v>202</v>
      </c>
      <c r="B628" s="287" t="s">
        <v>1361</v>
      </c>
      <c r="C628" s="145" t="s">
        <v>600</v>
      </c>
      <c r="D628" s="507">
        <v>5</v>
      </c>
      <c r="E628" s="507">
        <v>6</v>
      </c>
      <c r="F628" s="507">
        <v>6</v>
      </c>
      <c r="G628" s="22"/>
    </row>
    <row r="629" spans="1:7" ht="31.5" thickBot="1" x14ac:dyDescent="0.4">
      <c r="A629" s="21" t="s">
        <v>202</v>
      </c>
      <c r="B629" s="312" t="s">
        <v>1047</v>
      </c>
      <c r="C629" s="145" t="s">
        <v>601</v>
      </c>
      <c r="D629" s="507">
        <v>45</v>
      </c>
      <c r="E629" s="507">
        <v>48</v>
      </c>
      <c r="F629" s="507">
        <v>52</v>
      </c>
      <c r="G629" s="22"/>
    </row>
    <row r="630" spans="1:7" ht="77.5" customHeight="1" thickBot="1" x14ac:dyDescent="0.4">
      <c r="A630" s="21" t="s">
        <v>202</v>
      </c>
      <c r="B630" s="313" t="s">
        <v>1048</v>
      </c>
      <c r="C630" s="145" t="s">
        <v>600</v>
      </c>
      <c r="D630" s="507">
        <v>9</v>
      </c>
      <c r="E630" s="507">
        <v>12</v>
      </c>
      <c r="F630" s="507">
        <v>14</v>
      </c>
      <c r="G630" s="22"/>
    </row>
    <row r="631" spans="1:7" ht="50.5" customHeight="1" thickBot="1" x14ac:dyDescent="0.4">
      <c r="A631" s="21" t="s">
        <v>202</v>
      </c>
      <c r="B631" s="150" t="s">
        <v>1049</v>
      </c>
      <c r="C631" s="145" t="s">
        <v>600</v>
      </c>
      <c r="D631" s="507">
        <v>15</v>
      </c>
      <c r="E631" s="507">
        <v>16</v>
      </c>
      <c r="F631" s="507">
        <v>17</v>
      </c>
      <c r="G631" s="22"/>
    </row>
    <row r="632" spans="1:7" ht="31.5" thickBot="1" x14ac:dyDescent="0.4">
      <c r="A632" s="21" t="s">
        <v>202</v>
      </c>
      <c r="B632" s="150" t="s">
        <v>1050</v>
      </c>
      <c r="C632" s="145" t="s">
        <v>600</v>
      </c>
      <c r="D632" s="503">
        <v>5</v>
      </c>
      <c r="E632" s="503">
        <v>6</v>
      </c>
      <c r="F632" s="503">
        <v>7</v>
      </c>
      <c r="G632" s="22"/>
    </row>
    <row r="633" spans="1:7" ht="48.65" customHeight="1" thickBot="1" x14ac:dyDescent="0.4">
      <c r="A633" s="21" t="s">
        <v>202</v>
      </c>
      <c r="B633" s="150" t="s">
        <v>1051</v>
      </c>
      <c r="C633" s="145" t="s">
        <v>601</v>
      </c>
      <c r="D633" s="503">
        <v>20</v>
      </c>
      <c r="E633" s="503">
        <v>24</v>
      </c>
      <c r="F633" s="503">
        <v>26</v>
      </c>
      <c r="G633" s="22"/>
    </row>
    <row r="634" spans="1:7" ht="67.900000000000006" customHeight="1" thickBot="1" x14ac:dyDescent="0.4">
      <c r="A634" s="21"/>
      <c r="B634" s="217" t="s">
        <v>1052</v>
      </c>
      <c r="C634" s="145"/>
      <c r="D634" s="503"/>
      <c r="E634" s="503"/>
      <c r="F634" s="503"/>
      <c r="G634" s="22"/>
    </row>
    <row r="635" spans="1:7" ht="38.5" customHeight="1" thickBot="1" x14ac:dyDescent="0.4">
      <c r="A635" s="21" t="s">
        <v>694</v>
      </c>
      <c r="B635" s="288" t="s">
        <v>1053</v>
      </c>
      <c r="C635" s="145" t="s">
        <v>594</v>
      </c>
      <c r="D635" s="507">
        <v>14.95</v>
      </c>
      <c r="E635" s="507">
        <v>14.97</v>
      </c>
      <c r="F635" s="510">
        <v>14.99</v>
      </c>
      <c r="G635" s="22"/>
    </row>
    <row r="636" spans="1:7" ht="31.5" thickBot="1" x14ac:dyDescent="0.4">
      <c r="A636" s="371" t="s">
        <v>694</v>
      </c>
      <c r="B636" s="289" t="s">
        <v>1054</v>
      </c>
      <c r="C636" s="697" t="s">
        <v>594</v>
      </c>
      <c r="D636" s="716">
        <v>14.4</v>
      </c>
      <c r="E636" s="716">
        <v>14.45</v>
      </c>
      <c r="F636" s="716">
        <v>14.55</v>
      </c>
      <c r="G636" s="281"/>
    </row>
    <row r="637" spans="1:7" ht="85.9" customHeight="1" thickBot="1" x14ac:dyDescent="0.4">
      <c r="A637" s="21"/>
      <c r="B637" s="219" t="s">
        <v>1055</v>
      </c>
      <c r="C637" s="145"/>
      <c r="D637" s="503"/>
      <c r="E637" s="503"/>
      <c r="F637" s="503"/>
      <c r="G637" s="22"/>
    </row>
    <row r="638" spans="1:7" ht="21" customHeight="1" thickBot="1" x14ac:dyDescent="0.4">
      <c r="A638" s="21" t="s">
        <v>202</v>
      </c>
      <c r="B638" s="218" t="s">
        <v>1685</v>
      </c>
      <c r="C638" s="145" t="s">
        <v>601</v>
      </c>
      <c r="D638" s="507">
        <v>12.5</v>
      </c>
      <c r="E638" s="507">
        <v>12.5</v>
      </c>
      <c r="F638" s="507">
        <v>12.5</v>
      </c>
      <c r="G638" s="22"/>
    </row>
    <row r="639" spans="1:7" ht="33" customHeight="1" thickBot="1" x14ac:dyDescent="0.4">
      <c r="A639" s="21" t="s">
        <v>202</v>
      </c>
      <c r="B639" s="218" t="s">
        <v>1056</v>
      </c>
      <c r="C639" s="145" t="s">
        <v>602</v>
      </c>
      <c r="D639" s="507">
        <v>4</v>
      </c>
      <c r="E639" s="507">
        <v>4</v>
      </c>
      <c r="F639" s="507">
        <v>4</v>
      </c>
      <c r="G639" s="22"/>
    </row>
    <row r="640" spans="1:7" ht="16.149999999999999" customHeight="1" thickBot="1" x14ac:dyDescent="0.4">
      <c r="A640" s="886" t="s">
        <v>723</v>
      </c>
      <c r="B640" s="887"/>
      <c r="C640" s="887"/>
      <c r="D640" s="887"/>
      <c r="E640" s="887"/>
      <c r="F640" s="887"/>
      <c r="G640" s="888"/>
    </row>
    <row r="641" spans="1:7" ht="16" thickBot="1" x14ac:dyDescent="0.4">
      <c r="A641" s="21"/>
      <c r="B641" s="147" t="s">
        <v>1266</v>
      </c>
      <c r="C641" s="14"/>
      <c r="D641" s="14"/>
      <c r="E641" s="14"/>
      <c r="F641" s="14"/>
      <c r="G641" s="143" t="s">
        <v>1290</v>
      </c>
    </row>
    <row r="642" spans="1:7" ht="31.15" customHeight="1" thickBot="1" x14ac:dyDescent="0.4">
      <c r="A642" s="21" t="s">
        <v>202</v>
      </c>
      <c r="B642" s="149" t="s">
        <v>1362</v>
      </c>
      <c r="C642" s="145" t="s">
        <v>600</v>
      </c>
      <c r="D642" s="144">
        <v>3600</v>
      </c>
      <c r="E642" s="144">
        <v>3700</v>
      </c>
      <c r="F642" s="144">
        <v>3800</v>
      </c>
      <c r="G642" s="145"/>
    </row>
    <row r="643" spans="1:7" ht="30.5" thickBot="1" x14ac:dyDescent="0.4">
      <c r="A643" s="21"/>
      <c r="B643" s="211" t="s">
        <v>1267</v>
      </c>
      <c r="C643" s="145"/>
      <c r="D643" s="144"/>
      <c r="E643" s="144"/>
      <c r="F643" s="144"/>
      <c r="G643" s="145"/>
    </row>
    <row r="644" spans="1:7" ht="18.649999999999999" customHeight="1" thickBot="1" x14ac:dyDescent="0.4">
      <c r="A644" s="21" t="s">
        <v>202</v>
      </c>
      <c r="B644" s="325" t="s">
        <v>1268</v>
      </c>
      <c r="C644" s="145" t="s">
        <v>602</v>
      </c>
      <c r="D644" s="144">
        <v>3</v>
      </c>
      <c r="E644" s="144">
        <v>4</v>
      </c>
      <c r="F644" s="144">
        <v>5</v>
      </c>
      <c r="G644" s="145"/>
    </row>
    <row r="645" spans="1:7" ht="31.5" thickBot="1" x14ac:dyDescent="0.4">
      <c r="A645" s="21" t="s">
        <v>202</v>
      </c>
      <c r="B645" s="326" t="s">
        <v>1269</v>
      </c>
      <c r="C645" s="145" t="s">
        <v>602</v>
      </c>
      <c r="D645" s="144">
        <v>2</v>
      </c>
      <c r="E645" s="144">
        <v>3</v>
      </c>
      <c r="F645" s="144">
        <v>3</v>
      </c>
      <c r="G645" s="145"/>
    </row>
    <row r="646" spans="1:7" ht="31.5" thickBot="1" x14ac:dyDescent="0.4">
      <c r="A646" s="21" t="s">
        <v>202</v>
      </c>
      <c r="B646" s="326" t="s">
        <v>1270</v>
      </c>
      <c r="C646" s="145" t="s">
        <v>602</v>
      </c>
      <c r="D646" s="145">
        <v>150</v>
      </c>
      <c r="E646" s="145">
        <v>200</v>
      </c>
      <c r="F646" s="145">
        <v>250</v>
      </c>
      <c r="G646" s="145"/>
    </row>
    <row r="647" spans="1:7" ht="37.9" customHeight="1" thickBot="1" x14ac:dyDescent="0.4">
      <c r="A647" s="21"/>
      <c r="B647" s="211" t="s">
        <v>1271</v>
      </c>
      <c r="C647" s="145"/>
      <c r="D647" s="145"/>
      <c r="E647" s="145"/>
      <c r="F647" s="145"/>
      <c r="G647" s="145"/>
    </row>
    <row r="648" spans="1:7" ht="31.5" thickBot="1" x14ac:dyDescent="0.4">
      <c r="A648" s="21" t="s">
        <v>202</v>
      </c>
      <c r="B648" s="327" t="s">
        <v>1363</v>
      </c>
      <c r="C648" s="145" t="s">
        <v>600</v>
      </c>
      <c r="D648" s="145">
        <v>50</v>
      </c>
      <c r="E648" s="145">
        <v>60</v>
      </c>
      <c r="F648" s="145">
        <v>70</v>
      </c>
      <c r="G648" s="145"/>
    </row>
    <row r="649" spans="1:7" ht="16" thickBot="1" x14ac:dyDescent="0.4">
      <c r="A649" s="21" t="s">
        <v>202</v>
      </c>
      <c r="B649" s="326" t="s">
        <v>1272</v>
      </c>
      <c r="C649" s="145" t="s">
        <v>600</v>
      </c>
      <c r="D649" s="145">
        <v>30</v>
      </c>
      <c r="E649" s="145">
        <v>35</v>
      </c>
      <c r="F649" s="145">
        <v>40</v>
      </c>
      <c r="G649" s="145"/>
    </row>
    <row r="650" spans="1:7" ht="30.5" thickBot="1" x14ac:dyDescent="0.4">
      <c r="A650" s="21"/>
      <c r="B650" s="211" t="s">
        <v>1273</v>
      </c>
      <c r="C650" s="145"/>
      <c r="D650" s="145"/>
      <c r="E650" s="145"/>
      <c r="F650" s="145"/>
      <c r="G650" s="145"/>
    </row>
    <row r="651" spans="1:7" ht="47" thickBot="1" x14ac:dyDescent="0.4">
      <c r="A651" s="21" t="s">
        <v>202</v>
      </c>
      <c r="B651" s="328" t="s">
        <v>1275</v>
      </c>
      <c r="C651" s="145" t="s">
        <v>600</v>
      </c>
      <c r="D651" s="145">
        <v>25</v>
      </c>
      <c r="E651" s="145">
        <v>25</v>
      </c>
      <c r="F651" s="145">
        <v>30</v>
      </c>
      <c r="G651" s="145"/>
    </row>
    <row r="652" spans="1:7" ht="51" customHeight="1" thickBot="1" x14ac:dyDescent="0.4">
      <c r="A652" s="21" t="s">
        <v>202</v>
      </c>
      <c r="B652" s="327" t="s">
        <v>1364</v>
      </c>
      <c r="C652" s="145" t="s">
        <v>595</v>
      </c>
      <c r="D652" s="145">
        <v>50</v>
      </c>
      <c r="E652" s="145">
        <v>60</v>
      </c>
      <c r="F652" s="145">
        <v>80</v>
      </c>
      <c r="G652" s="145"/>
    </row>
    <row r="653" spans="1:7" ht="31.5" thickBot="1" x14ac:dyDescent="0.4">
      <c r="A653" s="21" t="s">
        <v>202</v>
      </c>
      <c r="B653" s="330" t="s">
        <v>1274</v>
      </c>
      <c r="C653" s="145" t="s">
        <v>601</v>
      </c>
      <c r="D653" s="145">
        <v>35</v>
      </c>
      <c r="E653" s="145">
        <v>40</v>
      </c>
      <c r="F653" s="145">
        <v>45</v>
      </c>
      <c r="G653" s="145"/>
    </row>
    <row r="654" spans="1:7" ht="34.15" customHeight="1" thickBot="1" x14ac:dyDescent="0.4">
      <c r="A654" s="21" t="s">
        <v>202</v>
      </c>
      <c r="B654" s="329" t="s">
        <v>1276</v>
      </c>
      <c r="C654" s="145" t="s">
        <v>600</v>
      </c>
      <c r="D654" s="145">
        <v>2</v>
      </c>
      <c r="E654" s="145">
        <v>2</v>
      </c>
      <c r="F654" s="145">
        <v>2</v>
      </c>
      <c r="G654" s="145"/>
    </row>
    <row r="655" spans="1:7" ht="62.5" thickBot="1" x14ac:dyDescent="0.4">
      <c r="A655" s="21"/>
      <c r="B655" s="147" t="s">
        <v>1279</v>
      </c>
      <c r="C655" s="14"/>
      <c r="D655" s="14"/>
      <c r="E655" s="14"/>
      <c r="F655" s="14"/>
      <c r="G655" s="143" t="s">
        <v>1449</v>
      </c>
    </row>
    <row r="656" spans="1:7" ht="31.5" thickBot="1" x14ac:dyDescent="0.4">
      <c r="A656" s="21" t="s">
        <v>694</v>
      </c>
      <c r="B656" s="331" t="s">
        <v>1277</v>
      </c>
      <c r="C656" s="145" t="s">
        <v>602</v>
      </c>
      <c r="D656" s="144">
        <v>110</v>
      </c>
      <c r="E656" s="144">
        <v>115</v>
      </c>
      <c r="F656" s="144">
        <v>120</v>
      </c>
      <c r="G656" s="145"/>
    </row>
    <row r="657" spans="1:7" ht="47" thickBot="1" x14ac:dyDescent="0.4">
      <c r="A657" s="21" t="s">
        <v>694</v>
      </c>
      <c r="B657" s="327" t="s">
        <v>1278</v>
      </c>
      <c r="C657" s="145" t="s">
        <v>600</v>
      </c>
      <c r="D657" s="144">
        <v>140</v>
      </c>
      <c r="E657" s="144">
        <v>145</v>
      </c>
      <c r="F657" s="144">
        <v>150</v>
      </c>
      <c r="G657" s="145"/>
    </row>
    <row r="658" spans="1:7" ht="33" customHeight="1" thickBot="1" x14ac:dyDescent="0.4">
      <c r="A658" s="21"/>
      <c r="B658" s="211" t="s">
        <v>1283</v>
      </c>
      <c r="C658" s="145"/>
      <c r="D658" s="144"/>
      <c r="E658" s="144"/>
      <c r="F658" s="144"/>
      <c r="G658" s="145"/>
    </row>
    <row r="659" spans="1:7" ht="16" thickBot="1" x14ac:dyDescent="0.4">
      <c r="A659" s="21" t="s">
        <v>202</v>
      </c>
      <c r="B659" s="332" t="s">
        <v>1282</v>
      </c>
      <c r="C659" s="145" t="s">
        <v>600</v>
      </c>
      <c r="D659" s="144">
        <v>27</v>
      </c>
      <c r="E659" s="144">
        <v>29</v>
      </c>
      <c r="F659" s="144">
        <v>30</v>
      </c>
      <c r="G659" s="145"/>
    </row>
    <row r="660" spans="1:7" ht="47" thickBot="1" x14ac:dyDescent="0.4">
      <c r="A660" s="21" t="s">
        <v>202</v>
      </c>
      <c r="B660" s="333" t="s">
        <v>1540</v>
      </c>
      <c r="C660" s="145" t="s">
        <v>600</v>
      </c>
      <c r="D660" s="145">
        <v>115</v>
      </c>
      <c r="E660" s="145">
        <v>117</v>
      </c>
      <c r="F660" s="145">
        <v>120</v>
      </c>
      <c r="G660" s="145"/>
    </row>
    <row r="661" spans="1:7" ht="56.5" customHeight="1" thickBot="1" x14ac:dyDescent="0.4">
      <c r="A661" s="21" t="s">
        <v>202</v>
      </c>
      <c r="B661" s="333" t="s">
        <v>1686</v>
      </c>
      <c r="C661" s="145" t="s">
        <v>600</v>
      </c>
      <c r="D661" s="145" t="s">
        <v>1473</v>
      </c>
      <c r="E661" s="145" t="s">
        <v>1474</v>
      </c>
      <c r="F661" s="145" t="s">
        <v>1475</v>
      </c>
      <c r="G661" s="145"/>
    </row>
    <row r="662" spans="1:7" ht="31.5" thickBot="1" x14ac:dyDescent="0.4">
      <c r="A662" s="21" t="s">
        <v>202</v>
      </c>
      <c r="B662" s="333" t="s">
        <v>1280</v>
      </c>
      <c r="C662" s="145" t="s">
        <v>595</v>
      </c>
      <c r="D662" s="145">
        <v>75</v>
      </c>
      <c r="E662" s="145">
        <v>77</v>
      </c>
      <c r="F662" s="145">
        <v>79</v>
      </c>
      <c r="G662" s="145"/>
    </row>
    <row r="663" spans="1:7" ht="39.65" customHeight="1" thickBot="1" x14ac:dyDescent="0.4">
      <c r="A663" s="21" t="s">
        <v>202</v>
      </c>
      <c r="B663" s="333" t="s">
        <v>1281</v>
      </c>
      <c r="C663" s="145" t="s">
        <v>600</v>
      </c>
      <c r="D663" s="145">
        <v>1</v>
      </c>
      <c r="E663" s="145">
        <v>2</v>
      </c>
      <c r="F663" s="145">
        <v>2</v>
      </c>
      <c r="G663" s="145"/>
    </row>
    <row r="664" spans="1:7" ht="30.5" thickBot="1" x14ac:dyDescent="0.4">
      <c r="A664" s="21"/>
      <c r="B664" s="211" t="s">
        <v>1284</v>
      </c>
      <c r="C664" s="145"/>
      <c r="D664" s="144"/>
      <c r="E664" s="144"/>
      <c r="F664" s="144"/>
      <c r="G664" s="145"/>
    </row>
    <row r="665" spans="1:7" ht="47" thickBot="1" x14ac:dyDescent="0.4">
      <c r="A665" s="21" t="s">
        <v>202</v>
      </c>
      <c r="B665" s="336" t="s">
        <v>1287</v>
      </c>
      <c r="C665" s="145" t="s">
        <v>600</v>
      </c>
      <c r="D665" s="144">
        <v>2</v>
      </c>
      <c r="E665" s="144">
        <v>2</v>
      </c>
      <c r="F665" s="144">
        <v>2</v>
      </c>
      <c r="G665" s="145"/>
    </row>
    <row r="666" spans="1:7" ht="42" customHeight="1" thickBot="1" x14ac:dyDescent="0.4">
      <c r="A666" s="21" t="s">
        <v>202</v>
      </c>
      <c r="B666" s="337" t="s">
        <v>1285</v>
      </c>
      <c r="C666" s="145" t="s">
        <v>601</v>
      </c>
      <c r="D666" s="144">
        <v>25</v>
      </c>
      <c r="E666" s="144">
        <v>30</v>
      </c>
      <c r="F666" s="144">
        <v>35</v>
      </c>
      <c r="G666" s="145"/>
    </row>
    <row r="667" spans="1:7" ht="47" thickBot="1" x14ac:dyDescent="0.4">
      <c r="A667" s="21" t="s">
        <v>202</v>
      </c>
      <c r="B667" s="334" t="s">
        <v>1286</v>
      </c>
      <c r="C667" s="145" t="s">
        <v>601</v>
      </c>
      <c r="D667" s="38" t="s">
        <v>1476</v>
      </c>
      <c r="E667" s="38" t="s">
        <v>1477</v>
      </c>
      <c r="F667" s="38" t="s">
        <v>1478</v>
      </c>
      <c r="G667" s="145"/>
    </row>
    <row r="668" spans="1:7" ht="31.5" thickBot="1" x14ac:dyDescent="0.4">
      <c r="A668" s="21" t="s">
        <v>202</v>
      </c>
      <c r="B668" s="335" t="s">
        <v>1365</v>
      </c>
      <c r="C668" s="145" t="s">
        <v>601</v>
      </c>
      <c r="D668" s="38" t="s">
        <v>1481</v>
      </c>
      <c r="E668" s="38" t="s">
        <v>1479</v>
      </c>
      <c r="F668" s="38" t="s">
        <v>1480</v>
      </c>
      <c r="G668" s="145"/>
    </row>
    <row r="669" spans="1:7" ht="30.5" thickBot="1" x14ac:dyDescent="0.4">
      <c r="A669" s="21"/>
      <c r="B669" s="211" t="s">
        <v>1288</v>
      </c>
      <c r="C669" s="145"/>
      <c r="D669" s="144"/>
      <c r="E669" s="144"/>
      <c r="F669" s="144"/>
      <c r="G669" s="145"/>
    </row>
    <row r="670" spans="1:7" ht="16" thickBot="1" x14ac:dyDescent="0.4">
      <c r="A670" s="21" t="s">
        <v>202</v>
      </c>
      <c r="B670" s="149" t="s">
        <v>1289</v>
      </c>
      <c r="C670" s="145" t="s">
        <v>600</v>
      </c>
      <c r="D670" s="144"/>
      <c r="E670" s="144"/>
      <c r="F670" s="144"/>
      <c r="G670" s="145"/>
    </row>
    <row r="671" spans="1:7" ht="135.5" thickBot="1" x14ac:dyDescent="0.4">
      <c r="A671" s="21"/>
      <c r="B671" s="217" t="s">
        <v>1291</v>
      </c>
      <c r="C671" s="14"/>
      <c r="D671" s="14"/>
      <c r="E671" s="14"/>
      <c r="F671" s="14"/>
      <c r="G671" s="143"/>
    </row>
    <row r="672" spans="1:7" ht="30.5" thickBot="1" x14ac:dyDescent="0.4">
      <c r="A672" s="21"/>
      <c r="B672" s="314" t="s">
        <v>1292</v>
      </c>
      <c r="C672" s="145"/>
      <c r="D672" s="144"/>
      <c r="E672" s="144"/>
      <c r="F672" s="144"/>
      <c r="G672" s="22"/>
    </row>
    <row r="673" spans="1:7" ht="16" thickBot="1" x14ac:dyDescent="0.4">
      <c r="A673" s="21" t="s">
        <v>202</v>
      </c>
      <c r="B673" s="155" t="s">
        <v>1293</v>
      </c>
      <c r="C673" s="145" t="s">
        <v>600</v>
      </c>
      <c r="D673" s="144">
        <v>20</v>
      </c>
      <c r="E673" s="144">
        <v>20</v>
      </c>
      <c r="F673" s="144">
        <v>20</v>
      </c>
      <c r="G673" s="22"/>
    </row>
    <row r="674" spans="1:7" ht="16.149999999999999" customHeight="1" thickBot="1" x14ac:dyDescent="0.4">
      <c r="A674" s="886" t="s">
        <v>724</v>
      </c>
      <c r="B674" s="887"/>
      <c r="C674" s="887"/>
      <c r="D674" s="887"/>
      <c r="E674" s="887"/>
      <c r="F674" s="887"/>
      <c r="G674" s="888"/>
    </row>
    <row r="675" spans="1:7" ht="40.9" customHeight="1" thickBot="1" x14ac:dyDescent="0.4">
      <c r="A675" s="21"/>
      <c r="B675" s="217" t="s">
        <v>1057</v>
      </c>
      <c r="C675" s="14"/>
      <c r="D675" s="14"/>
      <c r="E675" s="14"/>
      <c r="F675" s="14"/>
      <c r="G675" s="143" t="s">
        <v>231</v>
      </c>
    </row>
    <row r="676" spans="1:7" ht="52.9" customHeight="1" thickBot="1" x14ac:dyDescent="0.4">
      <c r="A676" s="21" t="s">
        <v>694</v>
      </c>
      <c r="B676" s="149" t="s">
        <v>1687</v>
      </c>
      <c r="C676" s="145" t="s">
        <v>595</v>
      </c>
      <c r="D676" s="209">
        <v>80</v>
      </c>
      <c r="E676" s="209">
        <v>90</v>
      </c>
      <c r="F676" s="209">
        <v>96</v>
      </c>
      <c r="G676" s="145"/>
    </row>
    <row r="677" spans="1:7" ht="52.15" customHeight="1" thickBot="1" x14ac:dyDescent="0.4">
      <c r="A677" s="21"/>
      <c r="B677" s="211" t="s">
        <v>1058</v>
      </c>
      <c r="C677" s="145"/>
      <c r="D677" s="305"/>
      <c r="E677" s="305"/>
      <c r="F677" s="305"/>
      <c r="G677" s="145"/>
    </row>
    <row r="678" spans="1:7" ht="31.5" thickBot="1" x14ac:dyDescent="0.4">
      <c r="A678" s="21" t="s">
        <v>202</v>
      </c>
      <c r="B678" s="290" t="s">
        <v>1379</v>
      </c>
      <c r="C678" s="126" t="s">
        <v>1380</v>
      </c>
      <c r="D678" s="305">
        <v>3800</v>
      </c>
      <c r="E678" s="305">
        <v>3800</v>
      </c>
      <c r="F678" s="305">
        <v>3800</v>
      </c>
      <c r="G678" s="22"/>
    </row>
    <row r="679" spans="1:7" ht="16" thickBot="1" x14ac:dyDescent="0.4">
      <c r="A679" s="21" t="s">
        <v>202</v>
      </c>
      <c r="B679" s="302" t="s">
        <v>1367</v>
      </c>
      <c r="C679" s="144" t="s">
        <v>601</v>
      </c>
      <c r="D679" s="305">
        <v>1426</v>
      </c>
      <c r="E679" s="305">
        <v>1415</v>
      </c>
      <c r="F679" s="305">
        <v>1406</v>
      </c>
      <c r="G679" s="22"/>
    </row>
    <row r="680" spans="1:7" ht="47" thickBot="1" x14ac:dyDescent="0.4">
      <c r="A680" s="21" t="s">
        <v>202</v>
      </c>
      <c r="B680" s="342" t="s">
        <v>1368</v>
      </c>
      <c r="C680" s="144" t="s">
        <v>601</v>
      </c>
      <c r="D680" s="305">
        <v>85</v>
      </c>
      <c r="E680" s="305">
        <v>85</v>
      </c>
      <c r="F680" s="305">
        <v>85</v>
      </c>
      <c r="G680" s="22"/>
    </row>
    <row r="681" spans="1:7" ht="37.15" customHeight="1" thickBot="1" x14ac:dyDescent="0.4">
      <c r="A681" s="21"/>
      <c r="B681" s="219" t="s">
        <v>1060</v>
      </c>
      <c r="C681" s="144"/>
      <c r="D681" s="144"/>
      <c r="E681" s="144"/>
      <c r="F681" s="144"/>
      <c r="G681" s="22"/>
    </row>
    <row r="682" spans="1:7" ht="16" thickBot="1" x14ac:dyDescent="0.4">
      <c r="A682" s="21" t="s">
        <v>202</v>
      </c>
      <c r="B682" s="290" t="s">
        <v>1059</v>
      </c>
      <c r="C682" s="108" t="s">
        <v>601</v>
      </c>
      <c r="D682" s="305">
        <v>7580</v>
      </c>
      <c r="E682" s="305">
        <v>7730</v>
      </c>
      <c r="F682" s="305">
        <v>7880</v>
      </c>
      <c r="G682" s="22"/>
    </row>
    <row r="683" spans="1:7" ht="45.5" thickBot="1" x14ac:dyDescent="0.4">
      <c r="A683" s="216"/>
      <c r="B683" s="366" t="s">
        <v>1688</v>
      </c>
      <c r="C683" s="367"/>
      <c r="D683" s="397"/>
      <c r="E683" s="397"/>
      <c r="F683" s="397"/>
      <c r="G683" s="368"/>
    </row>
    <row r="684" spans="1:7" ht="16" thickBot="1" x14ac:dyDescent="0.4">
      <c r="A684" s="21" t="s">
        <v>202</v>
      </c>
      <c r="B684" s="155" t="s">
        <v>1061</v>
      </c>
      <c r="C684" s="145" t="s">
        <v>601</v>
      </c>
      <c r="D684" s="142">
        <v>34</v>
      </c>
      <c r="E684" s="142">
        <v>34</v>
      </c>
      <c r="F684" s="142">
        <v>34</v>
      </c>
      <c r="G684" s="22"/>
    </row>
    <row r="685" spans="1:7" ht="31.5" thickBot="1" x14ac:dyDescent="0.4">
      <c r="A685" s="21" t="s">
        <v>202</v>
      </c>
      <c r="B685" s="302" t="s">
        <v>1369</v>
      </c>
      <c r="C685" s="145" t="s">
        <v>601</v>
      </c>
      <c r="D685" s="142">
        <v>34</v>
      </c>
      <c r="E685" s="142">
        <v>34</v>
      </c>
      <c r="F685" s="142">
        <v>34</v>
      </c>
      <c r="G685" s="22"/>
    </row>
    <row r="686" spans="1:7" ht="30.5" thickBot="1" x14ac:dyDescent="0.4">
      <c r="A686" s="21"/>
      <c r="B686" s="219" t="s">
        <v>1547</v>
      </c>
      <c r="C686" s="145"/>
      <c r="D686" s="305"/>
      <c r="E686" s="305"/>
      <c r="F686" s="305"/>
      <c r="G686" s="22"/>
    </row>
    <row r="687" spans="1:7" ht="16" thickBot="1" x14ac:dyDescent="0.4">
      <c r="A687" s="21" t="s">
        <v>202</v>
      </c>
      <c r="B687" s="155" t="s">
        <v>1061</v>
      </c>
      <c r="C687" s="145" t="s">
        <v>601</v>
      </c>
      <c r="D687" s="142">
        <v>110</v>
      </c>
      <c r="E687" s="142">
        <v>115</v>
      </c>
      <c r="F687" s="142">
        <v>120</v>
      </c>
      <c r="G687" s="22"/>
    </row>
    <row r="688" spans="1:7" ht="31.5" thickBot="1" x14ac:dyDescent="0.4">
      <c r="A688" s="21" t="s">
        <v>202</v>
      </c>
      <c r="B688" s="155" t="s">
        <v>1490</v>
      </c>
      <c r="C688" s="145" t="s">
        <v>601</v>
      </c>
      <c r="D688" s="142">
        <v>50</v>
      </c>
      <c r="E688" s="142">
        <v>60</v>
      </c>
      <c r="F688" s="142">
        <v>60</v>
      </c>
      <c r="G688" s="22"/>
    </row>
    <row r="689" spans="1:7" ht="34.9" customHeight="1" thickBot="1" x14ac:dyDescent="0.4">
      <c r="A689" s="21"/>
      <c r="B689" s="219" t="s">
        <v>1062</v>
      </c>
      <c r="C689" s="145"/>
      <c r="D689" s="305"/>
      <c r="E689" s="305"/>
      <c r="F689" s="305"/>
      <c r="G689" s="22"/>
    </row>
    <row r="690" spans="1:7" ht="24" customHeight="1" thickBot="1" x14ac:dyDescent="0.4">
      <c r="A690" s="21" t="s">
        <v>202</v>
      </c>
      <c r="B690" s="155" t="s">
        <v>1063</v>
      </c>
      <c r="C690" s="145" t="s">
        <v>601</v>
      </c>
      <c r="D690" s="142">
        <v>2000</v>
      </c>
      <c r="E690" s="142">
        <v>2000</v>
      </c>
      <c r="F690" s="142">
        <v>2000</v>
      </c>
      <c r="G690" s="22"/>
    </row>
    <row r="691" spans="1:7" ht="30.5" thickBot="1" x14ac:dyDescent="0.4">
      <c r="A691" s="21"/>
      <c r="B691" s="219" t="s">
        <v>1064</v>
      </c>
      <c r="C691" s="145"/>
      <c r="D691" s="142"/>
      <c r="E691" s="142"/>
      <c r="F691" s="142"/>
      <c r="G691" s="22"/>
    </row>
    <row r="692" spans="1:7" ht="21.65" customHeight="1" thickBot="1" x14ac:dyDescent="0.4">
      <c r="A692" s="21" t="s">
        <v>202</v>
      </c>
      <c r="B692" s="155" t="s">
        <v>1063</v>
      </c>
      <c r="C692" s="145" t="s">
        <v>601</v>
      </c>
      <c r="D692" s="142">
        <v>4000</v>
      </c>
      <c r="E692" s="142">
        <v>3700</v>
      </c>
      <c r="F692" s="142">
        <v>3700</v>
      </c>
      <c r="G692" s="22"/>
    </row>
    <row r="693" spans="1:7" ht="31.5" thickBot="1" x14ac:dyDescent="0.4">
      <c r="A693" s="21" t="s">
        <v>202</v>
      </c>
      <c r="B693" s="155" t="s">
        <v>1370</v>
      </c>
      <c r="C693" s="145" t="s">
        <v>601</v>
      </c>
      <c r="D693" s="142">
        <v>24</v>
      </c>
      <c r="E693" s="142">
        <v>24</v>
      </c>
      <c r="F693" s="142">
        <v>24</v>
      </c>
      <c r="G693" s="22"/>
    </row>
    <row r="694" spans="1:7" ht="60.5" thickBot="1" x14ac:dyDescent="0.4">
      <c r="A694" s="21"/>
      <c r="B694" s="219" t="s">
        <v>1065</v>
      </c>
      <c r="C694" s="145"/>
      <c r="D694" s="142"/>
      <c r="E694" s="142"/>
      <c r="F694" s="142"/>
      <c r="G694" s="22"/>
    </row>
    <row r="695" spans="1:7" ht="23.5" customHeight="1" thickBot="1" x14ac:dyDescent="0.4">
      <c r="A695" s="21" t="s">
        <v>202</v>
      </c>
      <c r="B695" s="291" t="s">
        <v>1689</v>
      </c>
      <c r="C695" s="145" t="s">
        <v>600</v>
      </c>
      <c r="D695" s="142">
        <v>34</v>
      </c>
      <c r="E695" s="142">
        <v>42</v>
      </c>
      <c r="F695" s="142">
        <v>48</v>
      </c>
      <c r="G695" s="22"/>
    </row>
    <row r="696" spans="1:7" ht="47" thickBot="1" x14ac:dyDescent="0.4">
      <c r="A696" s="21" t="s">
        <v>202</v>
      </c>
      <c r="B696" s="292" t="s">
        <v>1066</v>
      </c>
      <c r="C696" s="144" t="s">
        <v>595</v>
      </c>
      <c r="D696" s="305">
        <v>50</v>
      </c>
      <c r="E696" s="305">
        <v>55</v>
      </c>
      <c r="F696" s="305">
        <v>60</v>
      </c>
      <c r="G696" s="22"/>
    </row>
    <row r="697" spans="1:7" ht="16" thickBot="1" x14ac:dyDescent="0.4">
      <c r="A697" s="21" t="s">
        <v>202</v>
      </c>
      <c r="B697" s="153" t="s">
        <v>1067</v>
      </c>
      <c r="C697" s="145" t="s">
        <v>600</v>
      </c>
      <c r="D697" s="142">
        <v>10</v>
      </c>
      <c r="E697" s="142">
        <v>12</v>
      </c>
      <c r="F697" s="142">
        <v>14</v>
      </c>
      <c r="G697" s="22"/>
    </row>
    <row r="698" spans="1:7" ht="30.5" thickBot="1" x14ac:dyDescent="0.4">
      <c r="A698" s="21"/>
      <c r="B698" s="293" t="s">
        <v>1068</v>
      </c>
      <c r="C698" s="144"/>
      <c r="D698" s="144"/>
      <c r="E698" s="144"/>
      <c r="F698" s="144"/>
      <c r="G698" s="22"/>
    </row>
    <row r="699" spans="1:7" ht="31.9" customHeight="1" thickBot="1" x14ac:dyDescent="0.4">
      <c r="A699" s="21" t="s">
        <v>202</v>
      </c>
      <c r="B699" s="284" t="s">
        <v>1069</v>
      </c>
      <c r="C699" s="144" t="s">
        <v>601</v>
      </c>
      <c r="D699" s="305">
        <v>280</v>
      </c>
      <c r="E699" s="305">
        <v>300</v>
      </c>
      <c r="F699" s="305">
        <v>320</v>
      </c>
      <c r="G699" s="22"/>
    </row>
    <row r="700" spans="1:7" ht="42.65" customHeight="1" thickBot="1" x14ac:dyDescent="0.4">
      <c r="A700" s="21" t="s">
        <v>202</v>
      </c>
      <c r="B700" s="284" t="s">
        <v>1070</v>
      </c>
      <c r="C700" s="144" t="s">
        <v>602</v>
      </c>
      <c r="D700" s="305">
        <v>1</v>
      </c>
      <c r="E700" s="305">
        <v>0</v>
      </c>
      <c r="F700" s="305">
        <v>0</v>
      </c>
      <c r="G700" s="22"/>
    </row>
    <row r="701" spans="1:7" ht="30.5" thickBot="1" x14ac:dyDescent="0.4">
      <c r="A701" s="21"/>
      <c r="B701" s="285" t="s">
        <v>1071</v>
      </c>
      <c r="C701" s="144"/>
      <c r="D701" s="305"/>
      <c r="E701" s="305"/>
      <c r="F701" s="305"/>
      <c r="G701" s="22"/>
    </row>
    <row r="702" spans="1:7" ht="47" thickBot="1" x14ac:dyDescent="0.4">
      <c r="A702" s="21" t="s">
        <v>202</v>
      </c>
      <c r="B702" s="292" t="s">
        <v>1690</v>
      </c>
      <c r="C702" s="144" t="s">
        <v>595</v>
      </c>
      <c r="D702" s="305">
        <v>94</v>
      </c>
      <c r="E702" s="305">
        <v>97</v>
      </c>
      <c r="F702" s="305">
        <v>97</v>
      </c>
      <c r="G702" s="22"/>
    </row>
    <row r="703" spans="1:7" ht="63" customHeight="1" thickBot="1" x14ac:dyDescent="0.4">
      <c r="A703" s="21" t="s">
        <v>202</v>
      </c>
      <c r="B703" s="292" t="s">
        <v>1072</v>
      </c>
      <c r="C703" s="144" t="s">
        <v>595</v>
      </c>
      <c r="D703" s="305">
        <v>74</v>
      </c>
      <c r="E703" s="305">
        <v>74</v>
      </c>
      <c r="F703" s="305">
        <v>74</v>
      </c>
      <c r="G703" s="22"/>
    </row>
    <row r="704" spans="1:7" ht="31.5" thickBot="1" x14ac:dyDescent="0.4">
      <c r="A704" s="21" t="s">
        <v>202</v>
      </c>
      <c r="B704" s="292" t="s">
        <v>1073</v>
      </c>
      <c r="C704" s="144" t="s">
        <v>602</v>
      </c>
      <c r="D704" s="305">
        <v>0</v>
      </c>
      <c r="E704" s="305">
        <v>1</v>
      </c>
      <c r="F704" s="305">
        <v>0</v>
      </c>
      <c r="G704" s="22"/>
    </row>
    <row r="705" spans="1:7" ht="43.15" customHeight="1" thickBot="1" x14ac:dyDescent="0.4">
      <c r="A705" s="21" t="s">
        <v>202</v>
      </c>
      <c r="B705" s="292" t="s">
        <v>1074</v>
      </c>
      <c r="C705" s="144" t="s">
        <v>602</v>
      </c>
      <c r="D705" s="305">
        <v>1</v>
      </c>
      <c r="E705" s="305">
        <v>1</v>
      </c>
      <c r="F705" s="305">
        <v>1</v>
      </c>
      <c r="G705" s="22"/>
    </row>
    <row r="706" spans="1:7" ht="47" thickBot="1" x14ac:dyDescent="0.4">
      <c r="A706" s="21" t="s">
        <v>202</v>
      </c>
      <c r="B706" s="284" t="s">
        <v>1075</v>
      </c>
      <c r="C706" s="144" t="s">
        <v>602</v>
      </c>
      <c r="D706" s="305">
        <v>1</v>
      </c>
      <c r="E706" s="305">
        <v>0</v>
      </c>
      <c r="F706" s="305">
        <v>0</v>
      </c>
      <c r="G706" s="22"/>
    </row>
    <row r="707" spans="1:7" ht="38.5" customHeight="1" thickBot="1" x14ac:dyDescent="0.4">
      <c r="A707" s="21"/>
      <c r="B707" s="285" t="s">
        <v>1076</v>
      </c>
      <c r="C707" s="145"/>
      <c r="D707" s="305"/>
      <c r="E707" s="305"/>
      <c r="F707" s="305"/>
      <c r="G707" s="22"/>
    </row>
    <row r="708" spans="1:7" ht="62.5" thickBot="1" x14ac:dyDescent="0.4">
      <c r="A708" s="21" t="s">
        <v>202</v>
      </c>
      <c r="B708" s="284" t="s">
        <v>1077</v>
      </c>
      <c r="C708" s="144" t="s">
        <v>595</v>
      </c>
      <c r="D708" s="305">
        <v>99</v>
      </c>
      <c r="E708" s="305">
        <v>99</v>
      </c>
      <c r="F708" s="305">
        <v>99</v>
      </c>
      <c r="G708" s="22"/>
    </row>
    <row r="709" spans="1:7" ht="31.5" thickBot="1" x14ac:dyDescent="0.4">
      <c r="A709" s="21" t="s">
        <v>202</v>
      </c>
      <c r="B709" s="284" t="s">
        <v>1078</v>
      </c>
      <c r="C709" s="144" t="s">
        <v>602</v>
      </c>
      <c r="D709" s="305">
        <v>31</v>
      </c>
      <c r="E709" s="305">
        <v>32</v>
      </c>
      <c r="F709" s="305">
        <v>32</v>
      </c>
      <c r="G709" s="22"/>
    </row>
    <row r="710" spans="1:7" ht="42" customHeight="1" thickBot="1" x14ac:dyDescent="0.4">
      <c r="A710" s="21" t="s">
        <v>202</v>
      </c>
      <c r="B710" s="284" t="s">
        <v>1371</v>
      </c>
      <c r="C710" s="144" t="s">
        <v>601</v>
      </c>
      <c r="D710" s="305">
        <v>450</v>
      </c>
      <c r="E710" s="305">
        <v>480</v>
      </c>
      <c r="F710" s="305">
        <v>510</v>
      </c>
      <c r="G710" s="22"/>
    </row>
    <row r="711" spans="1:7" ht="45.5" thickBot="1" x14ac:dyDescent="0.4">
      <c r="A711" s="21"/>
      <c r="B711" s="217" t="s">
        <v>1079</v>
      </c>
      <c r="C711" s="14"/>
      <c r="D711" s="14"/>
      <c r="E711" s="14"/>
      <c r="F711" s="14"/>
      <c r="G711" s="143" t="s">
        <v>240</v>
      </c>
    </row>
    <row r="712" spans="1:7" ht="31.5" thickBot="1" x14ac:dyDescent="0.4">
      <c r="A712" s="371" t="s">
        <v>694</v>
      </c>
      <c r="B712" s="149" t="s">
        <v>1080</v>
      </c>
      <c r="C712" s="697" t="s">
        <v>601</v>
      </c>
      <c r="D712" s="295">
        <v>330</v>
      </c>
      <c r="E712" s="295">
        <v>330</v>
      </c>
      <c r="F712" s="295">
        <v>330</v>
      </c>
      <c r="G712" s="697"/>
    </row>
    <row r="713" spans="1:7" ht="67.150000000000006" customHeight="1" thickBot="1" x14ac:dyDescent="0.4">
      <c r="A713" s="21"/>
      <c r="B713" s="219" t="s">
        <v>1082</v>
      </c>
      <c r="C713" s="145"/>
      <c r="D713" s="305"/>
      <c r="E713" s="305"/>
      <c r="F713" s="305"/>
      <c r="G713" s="22"/>
    </row>
    <row r="714" spans="1:7" ht="31.9" customHeight="1" thickBot="1" x14ac:dyDescent="0.4">
      <c r="A714" s="21" t="s">
        <v>202</v>
      </c>
      <c r="B714" s="155" t="s">
        <v>1081</v>
      </c>
      <c r="C714" s="145" t="s">
        <v>601</v>
      </c>
      <c r="D714" s="142">
        <v>34</v>
      </c>
      <c r="E714" s="142">
        <v>38</v>
      </c>
      <c r="F714" s="142">
        <v>44</v>
      </c>
      <c r="G714" s="22"/>
    </row>
    <row r="715" spans="1:7" ht="30" customHeight="1" thickBot="1" x14ac:dyDescent="0.4">
      <c r="A715" s="21" t="s">
        <v>202</v>
      </c>
      <c r="B715" s="155" t="s">
        <v>1083</v>
      </c>
      <c r="C715" s="145" t="s">
        <v>601</v>
      </c>
      <c r="D715" s="142">
        <v>672</v>
      </c>
      <c r="E715" s="142">
        <v>682</v>
      </c>
      <c r="F715" s="142">
        <v>690</v>
      </c>
      <c r="G715" s="22"/>
    </row>
    <row r="716" spans="1:7" ht="62.5" thickBot="1" x14ac:dyDescent="0.4">
      <c r="A716" s="21" t="s">
        <v>202</v>
      </c>
      <c r="B716" s="343" t="s">
        <v>1372</v>
      </c>
      <c r="C716" s="108" t="s">
        <v>884</v>
      </c>
      <c r="D716" s="344" t="s">
        <v>1373</v>
      </c>
      <c r="E716" s="344" t="s">
        <v>1373</v>
      </c>
      <c r="F716" s="344" t="s">
        <v>1373</v>
      </c>
      <c r="G716" s="345"/>
    </row>
    <row r="717" spans="1:7" ht="16.149999999999999" customHeight="1" thickBot="1" x14ac:dyDescent="0.4">
      <c r="A717" s="886" t="s">
        <v>797</v>
      </c>
      <c r="B717" s="887"/>
      <c r="C717" s="887"/>
      <c r="D717" s="887"/>
      <c r="E717" s="887"/>
      <c r="F717" s="887"/>
      <c r="G717" s="888"/>
    </row>
    <row r="718" spans="1:7" ht="35.5" customHeight="1" thickBot="1" x14ac:dyDescent="0.4">
      <c r="A718" s="21"/>
      <c r="B718" s="217" t="s">
        <v>798</v>
      </c>
      <c r="C718" s="14"/>
      <c r="D718" s="14"/>
      <c r="E718" s="14"/>
      <c r="F718" s="14"/>
      <c r="G718" s="143" t="s">
        <v>210</v>
      </c>
    </row>
    <row r="719" spans="1:7" ht="30.5" thickBot="1" x14ac:dyDescent="0.4">
      <c r="A719" s="21"/>
      <c r="B719" s="211" t="s">
        <v>799</v>
      </c>
      <c r="C719" s="145"/>
      <c r="D719" s="144"/>
      <c r="E719" s="144"/>
      <c r="F719" s="144"/>
      <c r="G719" s="145"/>
    </row>
    <row r="720" spans="1:7" ht="16" thickBot="1" x14ac:dyDescent="0.4">
      <c r="A720" s="21" t="s">
        <v>694</v>
      </c>
      <c r="B720" s="188" t="s">
        <v>669</v>
      </c>
      <c r="C720" s="99" t="s">
        <v>670</v>
      </c>
      <c r="D720" s="99">
        <v>79.5</v>
      </c>
      <c r="E720" s="112">
        <v>80</v>
      </c>
      <c r="F720" s="112">
        <v>80.5</v>
      </c>
      <c r="G720" s="145"/>
    </row>
    <row r="721" spans="1:7" ht="31.5" thickBot="1" x14ac:dyDescent="0.4">
      <c r="A721" s="21" t="s">
        <v>694</v>
      </c>
      <c r="B721" s="578" t="s">
        <v>1487</v>
      </c>
      <c r="C721" s="99" t="s">
        <v>1488</v>
      </c>
      <c r="D721" s="109" t="s">
        <v>76</v>
      </c>
      <c r="E721" s="109" t="s">
        <v>76</v>
      </c>
      <c r="F721" s="109" t="s">
        <v>76</v>
      </c>
      <c r="G721" s="145"/>
    </row>
    <row r="722" spans="1:7" ht="78" thickBot="1" x14ac:dyDescent="0.4">
      <c r="A722" s="21" t="s">
        <v>694</v>
      </c>
      <c r="B722" s="188" t="s">
        <v>1417</v>
      </c>
      <c r="C722" s="109" t="s">
        <v>595</v>
      </c>
      <c r="D722" s="99">
        <v>75.5</v>
      </c>
      <c r="E722" s="112">
        <v>75</v>
      </c>
      <c r="F722" s="99">
        <v>74.5</v>
      </c>
      <c r="G722" s="145"/>
    </row>
    <row r="723" spans="1:7" ht="37.9" customHeight="1" thickBot="1" x14ac:dyDescent="0.4">
      <c r="A723" s="21" t="s">
        <v>694</v>
      </c>
      <c r="B723" s="188" t="s">
        <v>1418</v>
      </c>
      <c r="C723" s="103" t="s">
        <v>594</v>
      </c>
      <c r="D723" s="99">
        <v>184</v>
      </c>
      <c r="E723" s="99">
        <v>185</v>
      </c>
      <c r="F723" s="99">
        <v>186</v>
      </c>
      <c r="G723" s="145"/>
    </row>
    <row r="724" spans="1:7" ht="31.5" thickBot="1" x14ac:dyDescent="0.4">
      <c r="A724" s="21" t="s">
        <v>694</v>
      </c>
      <c r="B724" s="269" t="s">
        <v>1491</v>
      </c>
      <c r="C724" s="99" t="s">
        <v>600</v>
      </c>
      <c r="D724" s="99">
        <v>79.099999999999994</v>
      </c>
      <c r="E724" s="112">
        <v>79</v>
      </c>
      <c r="F724" s="99">
        <v>78.7</v>
      </c>
      <c r="G724" s="145"/>
    </row>
    <row r="725" spans="1:7" ht="31.5" thickBot="1" x14ac:dyDescent="0.4">
      <c r="A725" s="21" t="s">
        <v>694</v>
      </c>
      <c r="B725" s="96" t="s">
        <v>1588</v>
      </c>
      <c r="C725" s="581" t="s">
        <v>600</v>
      </c>
      <c r="D725" s="272">
        <v>19.5</v>
      </c>
      <c r="E725" s="410">
        <v>19</v>
      </c>
      <c r="F725" s="272">
        <v>18.5</v>
      </c>
      <c r="G725" s="22"/>
    </row>
    <row r="726" spans="1:7" ht="16" thickBot="1" x14ac:dyDescent="0.4">
      <c r="A726" s="21" t="s">
        <v>694</v>
      </c>
      <c r="B726" s="96" t="s">
        <v>1576</v>
      </c>
      <c r="C726" s="582" t="s">
        <v>601</v>
      </c>
      <c r="D726" s="272">
        <v>9600</v>
      </c>
      <c r="E726" s="272">
        <v>9580</v>
      </c>
      <c r="F726" s="272">
        <v>9550</v>
      </c>
      <c r="G726" s="22"/>
    </row>
    <row r="727" spans="1:7" ht="62.5" thickBot="1" x14ac:dyDescent="0.4">
      <c r="A727" s="21" t="s">
        <v>694</v>
      </c>
      <c r="B727" s="105" t="s">
        <v>1589</v>
      </c>
      <c r="C727" s="582" t="s">
        <v>601</v>
      </c>
      <c r="D727" s="583"/>
      <c r="E727" s="272">
        <v>290</v>
      </c>
      <c r="F727" s="583"/>
      <c r="G727" s="22"/>
    </row>
    <row r="728" spans="1:7" ht="31.5" thickBot="1" x14ac:dyDescent="0.4">
      <c r="A728" s="21" t="s">
        <v>694</v>
      </c>
      <c r="B728" s="96" t="s">
        <v>1691</v>
      </c>
      <c r="C728" s="581" t="s">
        <v>595</v>
      </c>
      <c r="D728" s="272">
        <v>38</v>
      </c>
      <c r="E728" s="272">
        <v>39</v>
      </c>
      <c r="F728" s="272">
        <v>40</v>
      </c>
      <c r="G728" s="22"/>
    </row>
    <row r="729" spans="1:7" ht="30.5" thickBot="1" x14ac:dyDescent="0.4">
      <c r="A729" s="21"/>
      <c r="B729" s="219" t="s">
        <v>800</v>
      </c>
      <c r="C729" s="145"/>
      <c r="D729" s="144"/>
      <c r="E729" s="144"/>
      <c r="F729" s="144"/>
      <c r="G729" s="22"/>
    </row>
    <row r="730" spans="1:7" ht="30.65" customHeight="1" thickBot="1" x14ac:dyDescent="0.4">
      <c r="A730" s="21" t="s">
        <v>202</v>
      </c>
      <c r="B730" s="218" t="s">
        <v>1200</v>
      </c>
      <c r="C730" s="108" t="s">
        <v>600</v>
      </c>
      <c r="D730" s="144">
        <v>2200</v>
      </c>
      <c r="E730" s="144">
        <v>2200</v>
      </c>
      <c r="F730" s="144">
        <v>2200</v>
      </c>
      <c r="G730" s="22"/>
    </row>
    <row r="731" spans="1:7" ht="31.5" thickBot="1" x14ac:dyDescent="0.4">
      <c r="A731" s="21" t="s">
        <v>202</v>
      </c>
      <c r="B731" s="150" t="s">
        <v>1201</v>
      </c>
      <c r="C731" s="144" t="s">
        <v>601</v>
      </c>
      <c r="D731" s="144">
        <v>40000</v>
      </c>
      <c r="E731" s="144">
        <v>40000</v>
      </c>
      <c r="F731" s="144">
        <v>40000</v>
      </c>
      <c r="G731" s="22"/>
    </row>
    <row r="732" spans="1:7" ht="31.5" thickBot="1" x14ac:dyDescent="0.4">
      <c r="A732" s="216" t="s">
        <v>202</v>
      </c>
      <c r="B732" s="346" t="s">
        <v>1382</v>
      </c>
      <c r="C732" s="579" t="s">
        <v>1383</v>
      </c>
      <c r="D732" s="144">
        <v>100</v>
      </c>
      <c r="E732" s="144">
        <v>100</v>
      </c>
      <c r="F732" s="144">
        <v>100</v>
      </c>
      <c r="G732" s="368"/>
    </row>
    <row r="733" spans="1:7" ht="62.5" thickBot="1" x14ac:dyDescent="0.4">
      <c r="A733" s="21" t="s">
        <v>202</v>
      </c>
      <c r="B733" s="370" t="s">
        <v>1692</v>
      </c>
      <c r="C733" s="144" t="s">
        <v>1383</v>
      </c>
      <c r="D733" s="580">
        <v>1000</v>
      </c>
      <c r="E733" s="580">
        <v>1000</v>
      </c>
      <c r="F733" s="144">
        <v>1000</v>
      </c>
      <c r="G733" s="22"/>
    </row>
    <row r="734" spans="1:7" ht="31.5" thickBot="1" x14ac:dyDescent="0.4">
      <c r="A734" s="21" t="s">
        <v>202</v>
      </c>
      <c r="B734" s="370" t="s">
        <v>1384</v>
      </c>
      <c r="C734" s="144" t="s">
        <v>1383</v>
      </c>
      <c r="D734" s="580">
        <v>180</v>
      </c>
      <c r="E734" s="580">
        <v>180</v>
      </c>
      <c r="F734" s="144">
        <v>180</v>
      </c>
      <c r="G734" s="22"/>
    </row>
    <row r="735" spans="1:7" ht="31.5" thickBot="1" x14ac:dyDescent="0.4">
      <c r="A735" s="21" t="s">
        <v>202</v>
      </c>
      <c r="B735" s="370" t="s">
        <v>1693</v>
      </c>
      <c r="C735" s="144" t="s">
        <v>1385</v>
      </c>
      <c r="D735" s="580">
        <v>44</v>
      </c>
      <c r="E735" s="580">
        <v>45</v>
      </c>
      <c r="F735" s="144">
        <v>46</v>
      </c>
      <c r="G735" s="22"/>
    </row>
    <row r="736" spans="1:7" ht="38.5" customHeight="1" thickBot="1" x14ac:dyDescent="0.4">
      <c r="A736" s="21"/>
      <c r="B736" s="219" t="s">
        <v>801</v>
      </c>
      <c r="C736" s="144"/>
      <c r="D736" s="144"/>
      <c r="E736" s="144"/>
      <c r="F736" s="144"/>
      <c r="G736" s="22"/>
    </row>
    <row r="737" spans="1:7" ht="31.5" thickBot="1" x14ac:dyDescent="0.4">
      <c r="A737" s="21" t="s">
        <v>202</v>
      </c>
      <c r="B737" s="155" t="s">
        <v>1202</v>
      </c>
      <c r="C737" s="144" t="s">
        <v>601</v>
      </c>
      <c r="D737" s="144">
        <v>700</v>
      </c>
      <c r="E737" s="144">
        <v>700</v>
      </c>
      <c r="F737" s="144">
        <v>700</v>
      </c>
      <c r="G737" s="22"/>
    </row>
    <row r="738" spans="1:7" ht="45.65" customHeight="1" thickBot="1" x14ac:dyDescent="0.4">
      <c r="A738" s="21" t="s">
        <v>202</v>
      </c>
      <c r="B738" s="155" t="s">
        <v>1203</v>
      </c>
      <c r="C738" s="144" t="s">
        <v>601</v>
      </c>
      <c r="D738" s="144">
        <v>3000</v>
      </c>
      <c r="E738" s="144">
        <v>3000</v>
      </c>
      <c r="F738" s="144">
        <v>3000</v>
      </c>
      <c r="G738" s="22"/>
    </row>
    <row r="739" spans="1:7" ht="31.5" thickBot="1" x14ac:dyDescent="0.4">
      <c r="A739" s="21" t="s">
        <v>202</v>
      </c>
      <c r="B739" s="155" t="s">
        <v>1204</v>
      </c>
      <c r="C739" s="144" t="s">
        <v>600</v>
      </c>
      <c r="D739" s="144">
        <v>6</v>
      </c>
      <c r="E739" s="144">
        <v>6</v>
      </c>
      <c r="F739" s="144">
        <v>6</v>
      </c>
      <c r="G739" s="22"/>
    </row>
    <row r="740" spans="1:7" ht="31.5" thickBot="1" x14ac:dyDescent="0.4">
      <c r="A740" s="21"/>
      <c r="B740" s="155" t="s">
        <v>1386</v>
      </c>
      <c r="C740" s="144" t="s">
        <v>601</v>
      </c>
      <c r="D740" s="144">
        <v>3000</v>
      </c>
      <c r="E740" s="144">
        <v>3000</v>
      </c>
      <c r="F740" s="144">
        <v>3000</v>
      </c>
      <c r="G740" s="22"/>
    </row>
    <row r="741" spans="1:7" ht="30.5" thickBot="1" x14ac:dyDescent="0.4">
      <c r="A741" s="21"/>
      <c r="B741" s="219" t="s">
        <v>1174</v>
      </c>
      <c r="C741" s="144"/>
      <c r="D741" s="144"/>
      <c r="E741" s="144"/>
      <c r="F741" s="144"/>
      <c r="G741" s="22"/>
    </row>
    <row r="742" spans="1:7" ht="31.5" thickBot="1" x14ac:dyDescent="0.4">
      <c r="A742" s="371" t="s">
        <v>202</v>
      </c>
      <c r="B742" s="154" t="s">
        <v>1205</v>
      </c>
      <c r="C742" s="306" t="s">
        <v>601</v>
      </c>
      <c r="D742" s="306">
        <v>270</v>
      </c>
      <c r="E742" s="306">
        <v>270</v>
      </c>
      <c r="F742" s="306">
        <v>270</v>
      </c>
      <c r="G742" s="281"/>
    </row>
  </sheetData>
  <mergeCells count="20">
    <mergeCell ref="A640:G640"/>
    <mergeCell ref="A674:G674"/>
    <mergeCell ref="A335:G335"/>
    <mergeCell ref="A717:G717"/>
    <mergeCell ref="A441:G441"/>
    <mergeCell ref="A283:G283"/>
    <mergeCell ref="A319:G319"/>
    <mergeCell ref="A542:G542"/>
    <mergeCell ref="A562:G562"/>
    <mergeCell ref="A1:G1"/>
    <mergeCell ref="A108:G108"/>
    <mergeCell ref="A157:G157"/>
    <mergeCell ref="A185:G185"/>
    <mergeCell ref="A248:G248"/>
    <mergeCell ref="A2:I2"/>
    <mergeCell ref="A3:A4"/>
    <mergeCell ref="D3:F3"/>
    <mergeCell ref="G3:G4"/>
    <mergeCell ref="A6:G6"/>
    <mergeCell ref="A63:G63"/>
  </mergeCells>
  <phoneticPr fontId="29" type="noConversion"/>
  <pageMargins left="0.7" right="0.7"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F63"/>
  <sheetViews>
    <sheetView topLeftCell="A56" zoomScaleNormal="100" zoomScaleSheetLayoutView="100" workbookViewId="0">
      <selection activeCell="F63" sqref="F63"/>
    </sheetView>
  </sheetViews>
  <sheetFormatPr defaultRowHeight="14.5" x14ac:dyDescent="0.35"/>
  <cols>
    <col min="1" max="1" width="8.81640625" customWidth="1"/>
    <col min="2" max="2" width="21.1796875" customWidth="1"/>
    <col min="3" max="3" width="41.26953125" customWidth="1"/>
    <col min="4" max="4" width="23.1796875" customWidth="1"/>
    <col min="5" max="5" width="24.81640625" customWidth="1"/>
    <col min="6" max="6" width="25.7265625" customWidth="1"/>
  </cols>
  <sheetData>
    <row r="2" spans="1:6" ht="15" x14ac:dyDescent="0.35">
      <c r="A2" s="757" t="s">
        <v>22</v>
      </c>
      <c r="B2" s="757"/>
      <c r="C2" s="757"/>
      <c r="D2" s="757"/>
      <c r="E2" s="757"/>
      <c r="F2" s="757"/>
    </row>
    <row r="3" spans="1:6" ht="15" x14ac:dyDescent="0.35">
      <c r="A3" s="924" t="s">
        <v>23</v>
      </c>
      <c r="B3" s="924"/>
      <c r="C3" s="924"/>
      <c r="D3" s="924"/>
      <c r="E3" s="924"/>
      <c r="F3" s="924"/>
    </row>
    <row r="4" spans="1:6" ht="15" x14ac:dyDescent="0.35">
      <c r="A4" s="1"/>
    </row>
    <row r="5" spans="1:6" ht="48" hidden="1" customHeight="1" x14ac:dyDescent="0.35">
      <c r="A5" s="925" t="s">
        <v>24</v>
      </c>
      <c r="B5" s="925"/>
      <c r="C5" s="925"/>
      <c r="D5" s="925"/>
      <c r="E5" s="925"/>
      <c r="F5" s="925"/>
    </row>
    <row r="6" spans="1:6" ht="48.75" hidden="1" customHeight="1" x14ac:dyDescent="0.35">
      <c r="A6" s="925" t="s">
        <v>25</v>
      </c>
      <c r="B6" s="926"/>
      <c r="C6" s="926"/>
      <c r="D6" s="926"/>
      <c r="E6" s="926"/>
      <c r="F6" s="926"/>
    </row>
    <row r="7" spans="1:6" ht="42" hidden="1" customHeight="1" x14ac:dyDescent="0.35">
      <c r="A7" s="925" t="s">
        <v>26</v>
      </c>
      <c r="B7" s="926"/>
      <c r="C7" s="926"/>
      <c r="D7" s="926"/>
      <c r="E7" s="926"/>
      <c r="F7" s="926"/>
    </row>
    <row r="8" spans="1:6" ht="24" customHeight="1" thickBot="1" x14ac:dyDescent="0.4">
      <c r="A8" s="4" t="s">
        <v>27</v>
      </c>
    </row>
    <row r="9" spans="1:6" ht="24" customHeight="1" thickBot="1" x14ac:dyDescent="0.4">
      <c r="A9" s="892" t="s">
        <v>11</v>
      </c>
      <c r="B9" s="892" t="s">
        <v>28</v>
      </c>
      <c r="C9" s="892" t="s">
        <v>29</v>
      </c>
      <c r="D9" s="927" t="s">
        <v>30</v>
      </c>
      <c r="E9" s="928"/>
      <c r="F9" s="929"/>
    </row>
    <row r="10" spans="1:6" ht="62.25" customHeight="1" thickBot="1" x14ac:dyDescent="0.4">
      <c r="A10" s="893"/>
      <c r="B10" s="893"/>
      <c r="C10" s="893"/>
      <c r="D10" s="635" t="s">
        <v>42</v>
      </c>
      <c r="E10" s="635" t="s">
        <v>85</v>
      </c>
      <c r="F10" s="635" t="s">
        <v>1408</v>
      </c>
    </row>
    <row r="11" spans="1:6" ht="15" thickBot="1" x14ac:dyDescent="0.4">
      <c r="A11" s="167">
        <v>1</v>
      </c>
      <c r="B11" s="166">
        <v>2</v>
      </c>
      <c r="C11" s="166">
        <v>3</v>
      </c>
      <c r="D11" s="166">
        <v>4</v>
      </c>
      <c r="E11" s="166">
        <v>5</v>
      </c>
      <c r="F11" s="166">
        <v>6</v>
      </c>
    </row>
    <row r="12" spans="1:6" ht="24.65" customHeight="1" thickBot="1" x14ac:dyDescent="0.4">
      <c r="A12" s="913" t="s">
        <v>31</v>
      </c>
      <c r="B12" s="914"/>
      <c r="C12" s="914"/>
      <c r="D12" s="914"/>
      <c r="E12" s="914"/>
      <c r="F12" s="915"/>
    </row>
    <row r="13" spans="1:6" x14ac:dyDescent="0.35">
      <c r="A13" s="910">
        <v>1</v>
      </c>
      <c r="B13" s="922" t="s">
        <v>33</v>
      </c>
      <c r="C13" s="922" t="s">
        <v>43</v>
      </c>
      <c r="D13" s="897">
        <v>3</v>
      </c>
      <c r="E13" s="897">
        <v>3</v>
      </c>
      <c r="F13" s="897">
        <v>3</v>
      </c>
    </row>
    <row r="14" spans="1:6" ht="16.5" customHeight="1" thickBot="1" x14ac:dyDescent="0.4">
      <c r="A14" s="912"/>
      <c r="B14" s="923"/>
      <c r="C14" s="923"/>
      <c r="D14" s="898"/>
      <c r="E14" s="898"/>
      <c r="F14" s="898"/>
    </row>
    <row r="15" spans="1:6" ht="15.75" customHeight="1" x14ac:dyDescent="0.35">
      <c r="A15" s="910">
        <v>2</v>
      </c>
      <c r="B15" s="922" t="s">
        <v>34</v>
      </c>
      <c r="C15" s="922" t="s">
        <v>43</v>
      </c>
      <c r="D15" s="897">
        <v>2</v>
      </c>
      <c r="E15" s="897">
        <v>2</v>
      </c>
      <c r="F15" s="897">
        <v>2</v>
      </c>
    </row>
    <row r="16" spans="1:6" ht="15" thickBot="1" x14ac:dyDescent="0.4">
      <c r="A16" s="908"/>
      <c r="B16" s="930"/>
      <c r="C16" s="923"/>
      <c r="D16" s="898"/>
      <c r="E16" s="898"/>
      <c r="F16" s="898"/>
    </row>
    <row r="17" spans="1:6" ht="15.75" customHeight="1" x14ac:dyDescent="0.35">
      <c r="A17" s="910">
        <v>3</v>
      </c>
      <c r="B17" s="922" t="s">
        <v>35</v>
      </c>
      <c r="C17" s="922" t="s">
        <v>43</v>
      </c>
      <c r="D17" s="897">
        <v>4</v>
      </c>
      <c r="E17" s="897">
        <v>4</v>
      </c>
      <c r="F17" s="897">
        <v>4</v>
      </c>
    </row>
    <row r="18" spans="1:6" ht="15" thickBot="1" x14ac:dyDescent="0.4">
      <c r="A18" s="912"/>
      <c r="B18" s="923"/>
      <c r="C18" s="923"/>
      <c r="D18" s="898"/>
      <c r="E18" s="898"/>
      <c r="F18" s="898"/>
    </row>
    <row r="19" spans="1:6" ht="15.75" customHeight="1" x14ac:dyDescent="0.35">
      <c r="A19" s="910">
        <v>4</v>
      </c>
      <c r="B19" s="922" t="s">
        <v>36</v>
      </c>
      <c r="C19" s="922" t="s">
        <v>43</v>
      </c>
      <c r="D19" s="897">
        <v>4</v>
      </c>
      <c r="E19" s="897">
        <v>4</v>
      </c>
      <c r="F19" s="897">
        <v>4</v>
      </c>
    </row>
    <row r="20" spans="1:6" ht="15" thickBot="1" x14ac:dyDescent="0.4">
      <c r="A20" s="912"/>
      <c r="B20" s="923"/>
      <c r="C20" s="923"/>
      <c r="D20" s="898"/>
      <c r="E20" s="898"/>
      <c r="F20" s="898"/>
    </row>
    <row r="21" spans="1:6" x14ac:dyDescent="0.35">
      <c r="A21" s="910">
        <v>5</v>
      </c>
      <c r="B21" s="922" t="s">
        <v>37</v>
      </c>
      <c r="C21" s="922" t="s">
        <v>43</v>
      </c>
      <c r="D21" s="897">
        <v>5</v>
      </c>
      <c r="E21" s="897">
        <v>5</v>
      </c>
      <c r="F21" s="897">
        <v>5</v>
      </c>
    </row>
    <row r="22" spans="1:6" ht="15" thickBot="1" x14ac:dyDescent="0.4">
      <c r="A22" s="912"/>
      <c r="B22" s="923"/>
      <c r="C22" s="923"/>
      <c r="D22" s="898"/>
      <c r="E22" s="898"/>
      <c r="F22" s="898"/>
    </row>
    <row r="23" spans="1:6" x14ac:dyDescent="0.35">
      <c r="A23" s="910">
        <v>6</v>
      </c>
      <c r="B23" s="922" t="s">
        <v>38</v>
      </c>
      <c r="C23" s="922" t="s">
        <v>43</v>
      </c>
      <c r="D23" s="897">
        <v>4</v>
      </c>
      <c r="E23" s="897">
        <v>4</v>
      </c>
      <c r="F23" s="897">
        <v>4</v>
      </c>
    </row>
    <row r="24" spans="1:6" ht="15" thickBot="1" x14ac:dyDescent="0.4">
      <c r="A24" s="912"/>
      <c r="B24" s="923"/>
      <c r="C24" s="923"/>
      <c r="D24" s="898"/>
      <c r="E24" s="898"/>
      <c r="F24" s="898"/>
    </row>
    <row r="25" spans="1:6" x14ac:dyDescent="0.35">
      <c r="A25" s="910">
        <v>7</v>
      </c>
      <c r="B25" s="922" t="s">
        <v>39</v>
      </c>
      <c r="C25" s="922" t="s">
        <v>43</v>
      </c>
      <c r="D25" s="897">
        <v>16</v>
      </c>
      <c r="E25" s="897">
        <v>16</v>
      </c>
      <c r="F25" s="897">
        <v>16</v>
      </c>
    </row>
    <row r="26" spans="1:6" ht="15" thickBot="1" x14ac:dyDescent="0.4">
      <c r="A26" s="912"/>
      <c r="B26" s="923"/>
      <c r="C26" s="923"/>
      <c r="D26" s="898"/>
      <c r="E26" s="898"/>
      <c r="F26" s="898"/>
    </row>
    <row r="27" spans="1:6" x14ac:dyDescent="0.35">
      <c r="A27" s="910">
        <v>8</v>
      </c>
      <c r="B27" s="922" t="s">
        <v>40</v>
      </c>
      <c r="C27" s="922" t="s">
        <v>43</v>
      </c>
      <c r="D27" s="897">
        <v>6</v>
      </c>
      <c r="E27" s="897">
        <v>6</v>
      </c>
      <c r="F27" s="897">
        <v>6</v>
      </c>
    </row>
    <row r="28" spans="1:6" ht="15" thickBot="1" x14ac:dyDescent="0.4">
      <c r="A28" s="912"/>
      <c r="B28" s="923"/>
      <c r="C28" s="923"/>
      <c r="D28" s="898"/>
      <c r="E28" s="898"/>
      <c r="F28" s="898"/>
    </row>
    <row r="29" spans="1:6" ht="15.75" customHeight="1" x14ac:dyDescent="0.35">
      <c r="A29" s="910">
        <v>9</v>
      </c>
      <c r="B29" s="922" t="s">
        <v>41</v>
      </c>
      <c r="C29" s="922" t="s">
        <v>43</v>
      </c>
      <c r="D29" s="897">
        <v>2</v>
      </c>
      <c r="E29" s="897">
        <v>2</v>
      </c>
      <c r="F29" s="897">
        <v>2</v>
      </c>
    </row>
    <row r="30" spans="1:6" ht="27" customHeight="1" thickBot="1" x14ac:dyDescent="0.4">
      <c r="A30" s="912"/>
      <c r="B30" s="923"/>
      <c r="C30" s="923"/>
      <c r="D30" s="898"/>
      <c r="E30" s="898"/>
      <c r="F30" s="898"/>
    </row>
    <row r="31" spans="1:6" ht="15" customHeight="1" thickBot="1" x14ac:dyDescent="0.4">
      <c r="A31" s="913" t="s">
        <v>32</v>
      </c>
      <c r="B31" s="914"/>
      <c r="C31" s="914"/>
      <c r="D31" s="914"/>
      <c r="E31" s="914"/>
      <c r="F31" s="915"/>
    </row>
    <row r="32" spans="1:6" ht="26.25" customHeight="1" thickBot="1" x14ac:dyDescent="0.4">
      <c r="A32" s="916">
        <v>1</v>
      </c>
      <c r="B32" s="919" t="s">
        <v>44</v>
      </c>
      <c r="C32" s="607" t="s">
        <v>732</v>
      </c>
      <c r="D32" s="169" t="s">
        <v>1697</v>
      </c>
      <c r="E32" s="169" t="s">
        <v>1698</v>
      </c>
      <c r="F32" s="169" t="s">
        <v>1697</v>
      </c>
    </row>
    <row r="33" spans="1:6" ht="159" customHeight="1" thickBot="1" x14ac:dyDescent="0.4">
      <c r="A33" s="917"/>
      <c r="B33" s="920"/>
      <c r="C33" s="170" t="s">
        <v>734</v>
      </c>
      <c r="D33" s="174" t="s">
        <v>735</v>
      </c>
      <c r="E33" s="175" t="s">
        <v>736</v>
      </c>
      <c r="F33" s="175" t="s">
        <v>736</v>
      </c>
    </row>
    <row r="34" spans="1:6" ht="54.65" customHeight="1" thickBot="1" x14ac:dyDescent="0.4">
      <c r="A34" s="917"/>
      <c r="B34" s="920"/>
      <c r="C34" s="620" t="s">
        <v>738</v>
      </c>
      <c r="D34" s="623" t="s">
        <v>739</v>
      </c>
      <c r="E34" s="623" t="s">
        <v>740</v>
      </c>
      <c r="F34" s="624" t="s">
        <v>739</v>
      </c>
    </row>
    <row r="35" spans="1:6" ht="43.9" customHeight="1" thickBot="1" x14ac:dyDescent="0.4">
      <c r="A35" s="918"/>
      <c r="B35" s="921"/>
      <c r="C35" s="698" t="s">
        <v>737</v>
      </c>
      <c r="D35" s="752" t="s">
        <v>1550</v>
      </c>
      <c r="E35" s="751" t="s">
        <v>1550</v>
      </c>
      <c r="F35" s="176" t="s">
        <v>1550</v>
      </c>
    </row>
    <row r="36" spans="1:6" ht="58.15" customHeight="1" thickBot="1" x14ac:dyDescent="0.4">
      <c r="A36" s="910">
        <v>2</v>
      </c>
      <c r="B36" s="908" t="s">
        <v>45</v>
      </c>
      <c r="C36" s="699" t="s">
        <v>738</v>
      </c>
      <c r="D36" s="700" t="s">
        <v>739</v>
      </c>
      <c r="E36" s="627" t="s">
        <v>740</v>
      </c>
      <c r="F36" s="168" t="s">
        <v>739</v>
      </c>
    </row>
    <row r="37" spans="1:6" ht="51" customHeight="1" thickBot="1" x14ac:dyDescent="0.4">
      <c r="A37" s="909"/>
      <c r="B37" s="909"/>
      <c r="C37" s="701" t="s">
        <v>741</v>
      </c>
      <c r="D37" s="751" t="s">
        <v>1551</v>
      </c>
      <c r="E37" s="749" t="s">
        <v>1551</v>
      </c>
      <c r="F37" s="750" t="s">
        <v>1551</v>
      </c>
    </row>
    <row r="38" spans="1:6" ht="36.65" customHeight="1" thickBot="1" x14ac:dyDescent="0.4">
      <c r="A38" s="879"/>
      <c r="B38" s="879"/>
      <c r="C38" s="748" t="s">
        <v>1694</v>
      </c>
      <c r="D38" s="617" t="s">
        <v>1697</v>
      </c>
      <c r="E38" s="618" t="s">
        <v>1698</v>
      </c>
      <c r="F38" s="169" t="s">
        <v>1697</v>
      </c>
    </row>
    <row r="39" spans="1:6" ht="61.15" customHeight="1" thickBot="1" x14ac:dyDescent="0.4">
      <c r="A39" s="910">
        <v>3</v>
      </c>
      <c r="B39" s="899" t="s">
        <v>46</v>
      </c>
      <c r="C39" s="620" t="s">
        <v>738</v>
      </c>
      <c r="D39" s="623" t="s">
        <v>739</v>
      </c>
      <c r="E39" s="623" t="s">
        <v>740</v>
      </c>
      <c r="F39" s="624" t="s">
        <v>739</v>
      </c>
    </row>
    <row r="40" spans="1:6" ht="143.5" thickBot="1" x14ac:dyDescent="0.4">
      <c r="A40" s="909"/>
      <c r="B40" s="911"/>
      <c r="C40" s="621" t="s">
        <v>734</v>
      </c>
      <c r="D40" s="625" t="s">
        <v>735</v>
      </c>
      <c r="E40" s="625" t="s">
        <v>735</v>
      </c>
      <c r="F40" s="626" t="s">
        <v>735</v>
      </c>
    </row>
    <row r="41" spans="1:6" ht="39.5" thickBot="1" x14ac:dyDescent="0.4">
      <c r="A41" s="909"/>
      <c r="B41" s="911"/>
      <c r="C41" s="171" t="s">
        <v>741</v>
      </c>
      <c r="D41" s="632" t="s">
        <v>1552</v>
      </c>
      <c r="E41" s="749" t="s">
        <v>1552</v>
      </c>
      <c r="F41" s="750" t="s">
        <v>1552</v>
      </c>
    </row>
    <row r="42" spans="1:6" ht="26.5" thickBot="1" x14ac:dyDescent="0.4">
      <c r="A42" s="879"/>
      <c r="B42" s="880"/>
      <c r="C42" s="172" t="s">
        <v>1694</v>
      </c>
      <c r="D42" s="622" t="s">
        <v>733</v>
      </c>
      <c r="E42" s="619" t="s">
        <v>733</v>
      </c>
      <c r="F42" s="173" t="s">
        <v>733</v>
      </c>
    </row>
    <row r="43" spans="1:6" ht="26.5" thickBot="1" x14ac:dyDescent="0.4">
      <c r="A43" s="910">
        <v>4</v>
      </c>
      <c r="B43" s="899" t="s">
        <v>48</v>
      </c>
      <c r="C43" s="628" t="s">
        <v>1694</v>
      </c>
      <c r="D43" s="627" t="s">
        <v>733</v>
      </c>
      <c r="E43" s="627" t="s">
        <v>733</v>
      </c>
      <c r="F43" s="629" t="s">
        <v>733</v>
      </c>
    </row>
    <row r="44" spans="1:6" ht="39.5" thickBot="1" x14ac:dyDescent="0.4">
      <c r="A44" s="909"/>
      <c r="B44" s="911"/>
      <c r="C44" s="630" t="s">
        <v>742</v>
      </c>
      <c r="D44" s="627" t="s">
        <v>1553</v>
      </c>
      <c r="E44" s="627" t="s">
        <v>1553</v>
      </c>
      <c r="F44" s="627" t="s">
        <v>1553</v>
      </c>
    </row>
    <row r="45" spans="1:6" ht="39.5" thickBot="1" x14ac:dyDescent="0.4">
      <c r="A45" s="909"/>
      <c r="B45" s="911"/>
      <c r="C45" s="628" t="s">
        <v>1554</v>
      </c>
      <c r="D45" s="627" t="s">
        <v>1555</v>
      </c>
      <c r="E45" s="627" t="s">
        <v>1555</v>
      </c>
      <c r="F45" s="627" t="s">
        <v>1555</v>
      </c>
    </row>
    <row r="46" spans="1:6" ht="52.5" thickBot="1" x14ac:dyDescent="0.4">
      <c r="A46" s="909"/>
      <c r="B46" s="911"/>
      <c r="C46" s="630" t="s">
        <v>1695</v>
      </c>
      <c r="D46" s="627" t="s">
        <v>743</v>
      </c>
      <c r="E46" s="627" t="s">
        <v>743</v>
      </c>
      <c r="F46" s="627" t="s">
        <v>743</v>
      </c>
    </row>
    <row r="47" spans="1:6" ht="39.5" thickBot="1" x14ac:dyDescent="0.4">
      <c r="A47" s="909"/>
      <c r="B47" s="911"/>
      <c r="C47" s="628" t="s">
        <v>47</v>
      </c>
      <c r="D47" s="627" t="s">
        <v>740</v>
      </c>
      <c r="E47" s="634" t="s">
        <v>739</v>
      </c>
      <c r="F47" s="634" t="s">
        <v>739</v>
      </c>
    </row>
    <row r="48" spans="1:6" ht="65.5" thickBot="1" x14ac:dyDescent="0.4">
      <c r="A48" s="879"/>
      <c r="B48" s="880"/>
      <c r="C48" s="631" t="s">
        <v>734</v>
      </c>
      <c r="D48" s="632" t="s">
        <v>744</v>
      </c>
      <c r="E48" s="632" t="s">
        <v>744</v>
      </c>
      <c r="F48" s="633" t="s">
        <v>745</v>
      </c>
    </row>
    <row r="49" spans="1:6" ht="27" thickBot="1" x14ac:dyDescent="0.4">
      <c r="A49" s="910">
        <v>5</v>
      </c>
      <c r="B49" s="899" t="s">
        <v>50</v>
      </c>
      <c r="C49" s="702" t="s">
        <v>1498</v>
      </c>
      <c r="D49" s="165">
        <v>500</v>
      </c>
      <c r="E49" s="165">
        <v>520</v>
      </c>
      <c r="F49" s="168">
        <v>550</v>
      </c>
    </row>
    <row r="50" spans="1:6" ht="15" thickBot="1" x14ac:dyDescent="0.4">
      <c r="A50" s="912"/>
      <c r="B50" s="901"/>
      <c r="C50" s="702" t="s">
        <v>49</v>
      </c>
      <c r="D50" s="162">
        <v>30</v>
      </c>
      <c r="E50" s="162">
        <v>32</v>
      </c>
      <c r="F50" s="169">
        <v>34</v>
      </c>
    </row>
    <row r="51" spans="1:6" ht="27" thickBot="1" x14ac:dyDescent="0.4">
      <c r="A51" s="910">
        <v>6</v>
      </c>
      <c r="B51" s="899" t="s">
        <v>54</v>
      </c>
      <c r="C51" s="702" t="s">
        <v>51</v>
      </c>
      <c r="D51" s="165">
        <v>100</v>
      </c>
      <c r="E51" s="165">
        <v>100</v>
      </c>
      <c r="F51" s="168">
        <v>100</v>
      </c>
    </row>
    <row r="52" spans="1:6" ht="37.15" customHeight="1" thickBot="1" x14ac:dyDescent="0.4">
      <c r="A52" s="908"/>
      <c r="B52" s="900"/>
      <c r="C52" s="164" t="s">
        <v>52</v>
      </c>
      <c r="D52" s="162">
        <v>4</v>
      </c>
      <c r="E52" s="162">
        <v>5</v>
      </c>
      <c r="F52" s="169">
        <v>5</v>
      </c>
    </row>
    <row r="53" spans="1:6" ht="15" thickBot="1" x14ac:dyDescent="0.4">
      <c r="A53" s="912"/>
      <c r="B53" s="901"/>
      <c r="C53" s="163" t="s">
        <v>53</v>
      </c>
      <c r="D53" s="162">
        <v>5</v>
      </c>
      <c r="E53" s="162">
        <v>10</v>
      </c>
      <c r="F53" s="162">
        <v>12.5</v>
      </c>
    </row>
    <row r="54" spans="1:6" ht="26.5" thickBot="1" x14ac:dyDescent="0.4">
      <c r="A54" s="910">
        <v>7</v>
      </c>
      <c r="B54" s="899" t="s">
        <v>61</v>
      </c>
      <c r="C54" s="158" t="s">
        <v>55</v>
      </c>
      <c r="D54" s="159">
        <v>2</v>
      </c>
      <c r="E54" s="159">
        <v>2</v>
      </c>
      <c r="F54" s="159">
        <v>1</v>
      </c>
    </row>
    <row r="55" spans="1:6" ht="26.5" thickBot="1" x14ac:dyDescent="0.4">
      <c r="A55" s="908"/>
      <c r="B55" s="900"/>
      <c r="C55" s="158" t="s">
        <v>56</v>
      </c>
      <c r="D55" s="159">
        <v>4</v>
      </c>
      <c r="E55" s="159">
        <v>4</v>
      </c>
      <c r="F55" s="159">
        <v>1</v>
      </c>
    </row>
    <row r="56" spans="1:6" ht="26.5" thickBot="1" x14ac:dyDescent="0.4">
      <c r="A56" s="908"/>
      <c r="B56" s="900"/>
      <c r="C56" s="158" t="s">
        <v>57</v>
      </c>
      <c r="D56" s="157" t="s">
        <v>62</v>
      </c>
      <c r="E56" s="157" t="s">
        <v>63</v>
      </c>
      <c r="F56" s="157" t="s">
        <v>63</v>
      </c>
    </row>
    <row r="57" spans="1:6" ht="26.5" thickBot="1" x14ac:dyDescent="0.4">
      <c r="A57" s="908"/>
      <c r="B57" s="900"/>
      <c r="C57" s="161" t="s">
        <v>58</v>
      </c>
      <c r="D57" s="157">
        <v>7</v>
      </c>
      <c r="E57" s="157">
        <v>10</v>
      </c>
      <c r="F57" s="157">
        <v>2</v>
      </c>
    </row>
    <row r="58" spans="1:6" ht="27" thickBot="1" x14ac:dyDescent="0.4">
      <c r="A58" s="908"/>
      <c r="B58" s="900"/>
      <c r="C58" s="160" t="s">
        <v>1696</v>
      </c>
      <c r="D58" s="157">
        <v>3</v>
      </c>
      <c r="E58" s="157">
        <v>4</v>
      </c>
      <c r="F58" s="157">
        <v>4</v>
      </c>
    </row>
    <row r="59" spans="1:6" ht="39.5" thickBot="1" x14ac:dyDescent="0.4">
      <c r="A59" s="908"/>
      <c r="B59" s="900"/>
      <c r="C59" s="158" t="s">
        <v>59</v>
      </c>
      <c r="D59" s="159" t="s">
        <v>64</v>
      </c>
      <c r="E59" s="159" t="s">
        <v>64</v>
      </c>
      <c r="F59" s="159" t="s">
        <v>64</v>
      </c>
    </row>
    <row r="60" spans="1:6" ht="26.5" thickBot="1" x14ac:dyDescent="0.4">
      <c r="A60" s="912"/>
      <c r="B60" s="901"/>
      <c r="C60" s="158" t="s">
        <v>60</v>
      </c>
      <c r="D60" s="157">
        <v>3</v>
      </c>
      <c r="E60" s="157">
        <v>3</v>
      </c>
      <c r="F60" s="157">
        <v>5</v>
      </c>
    </row>
    <row r="61" spans="1:6" ht="26.5" thickBot="1" x14ac:dyDescent="0.4">
      <c r="A61" s="902">
        <v>8</v>
      </c>
      <c r="B61" s="905" t="s">
        <v>66</v>
      </c>
      <c r="C61" s="156" t="s">
        <v>65</v>
      </c>
      <c r="D61" s="38">
        <v>50</v>
      </c>
      <c r="E61" s="38">
        <v>50</v>
      </c>
      <c r="F61" s="38">
        <v>50</v>
      </c>
    </row>
    <row r="62" spans="1:6" ht="39.5" thickBot="1" x14ac:dyDescent="0.4">
      <c r="A62" s="903"/>
      <c r="B62" s="906"/>
      <c r="C62" s="364" t="s">
        <v>1376</v>
      </c>
      <c r="D62" s="362" t="s">
        <v>1699</v>
      </c>
      <c r="E62" s="362" t="s">
        <v>1699</v>
      </c>
      <c r="F62" s="362" t="s">
        <v>1699</v>
      </c>
    </row>
    <row r="63" spans="1:6" ht="26.5" thickBot="1" x14ac:dyDescent="0.4">
      <c r="A63" s="904"/>
      <c r="B63" s="907"/>
      <c r="C63" s="365" t="s">
        <v>1377</v>
      </c>
      <c r="D63" s="363" t="s">
        <v>1700</v>
      </c>
      <c r="E63" s="363" t="s">
        <v>1700</v>
      </c>
      <c r="F63" s="363" t="s">
        <v>1700</v>
      </c>
    </row>
  </sheetData>
  <mergeCells count="81">
    <mergeCell ref="C9:C10"/>
    <mergeCell ref="D9:F9"/>
    <mergeCell ref="A9:A10"/>
    <mergeCell ref="C13:C14"/>
    <mergeCell ref="F17:F18"/>
    <mergeCell ref="A13:A14"/>
    <mergeCell ref="F13:F14"/>
    <mergeCell ref="B17:B18"/>
    <mergeCell ref="E15:E16"/>
    <mergeCell ref="F15:F16"/>
    <mergeCell ref="D17:D18"/>
    <mergeCell ref="E17:E18"/>
    <mergeCell ref="C17:C18"/>
    <mergeCell ref="A15:A16"/>
    <mergeCell ref="B13:B14"/>
    <mergeCell ref="B15:B16"/>
    <mergeCell ref="A2:F2"/>
    <mergeCell ref="A3:F3"/>
    <mergeCell ref="A5:F5"/>
    <mergeCell ref="A6:F6"/>
    <mergeCell ref="A7:F7"/>
    <mergeCell ref="B19:B20"/>
    <mergeCell ref="B23:B24"/>
    <mergeCell ref="D23:D24"/>
    <mergeCell ref="C21:C22"/>
    <mergeCell ref="C23:C24"/>
    <mergeCell ref="C19:C20"/>
    <mergeCell ref="B21:B22"/>
    <mergeCell ref="C27:C28"/>
    <mergeCell ref="C29:C30"/>
    <mergeCell ref="E23:E24"/>
    <mergeCell ref="D29:D30"/>
    <mergeCell ref="D25:D26"/>
    <mergeCell ref="F23:F24"/>
    <mergeCell ref="E27:E28"/>
    <mergeCell ref="C25:C26"/>
    <mergeCell ref="F27:F28"/>
    <mergeCell ref="D13:D14"/>
    <mergeCell ref="C15:C16"/>
    <mergeCell ref="D15:D16"/>
    <mergeCell ref="E13:E14"/>
    <mergeCell ref="D27:D28"/>
    <mergeCell ref="D19:D20"/>
    <mergeCell ref="D21:D22"/>
    <mergeCell ref="F21:F22"/>
    <mergeCell ref="E21:E22"/>
    <mergeCell ref="E19:E20"/>
    <mergeCell ref="F19:F20"/>
    <mergeCell ref="E25:E26"/>
    <mergeCell ref="F25:F26"/>
    <mergeCell ref="A32:A35"/>
    <mergeCell ref="B32:B35"/>
    <mergeCell ref="B9:B10"/>
    <mergeCell ref="B25:B26"/>
    <mergeCell ref="B27:B28"/>
    <mergeCell ref="B29:B30"/>
    <mergeCell ref="A29:A30"/>
    <mergeCell ref="A17:A18"/>
    <mergeCell ref="A19:A20"/>
    <mergeCell ref="A21:A22"/>
    <mergeCell ref="A23:A24"/>
    <mergeCell ref="A25:A26"/>
    <mergeCell ref="A27:A28"/>
    <mergeCell ref="A12:F12"/>
    <mergeCell ref="E29:E30"/>
    <mergeCell ref="F29:F30"/>
    <mergeCell ref="B54:B60"/>
    <mergeCell ref="A61:A63"/>
    <mergeCell ref="B61:B63"/>
    <mergeCell ref="B36:B38"/>
    <mergeCell ref="A36:A38"/>
    <mergeCell ref="B39:B42"/>
    <mergeCell ref="A39:A42"/>
    <mergeCell ref="A43:A48"/>
    <mergeCell ref="B43:B48"/>
    <mergeCell ref="A54:A60"/>
    <mergeCell ref="A49:A50"/>
    <mergeCell ref="B49:B50"/>
    <mergeCell ref="A51:A53"/>
    <mergeCell ref="B51:B53"/>
    <mergeCell ref="A31:F31"/>
  </mergeCells>
  <pageMargins left="0.7" right="0.7"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2</vt:i4>
      </vt:variant>
    </vt:vector>
  </HeadingPairs>
  <TitlesOfParts>
    <vt:vector size="12" baseType="lpstr">
      <vt:lpstr>I sk.</vt:lpstr>
      <vt:lpstr>II sk.</vt:lpstr>
      <vt:lpstr>III sk.</vt:lpstr>
      <vt:lpstr>IV sk.</vt:lpstr>
      <vt:lpstr>1 lent.</vt:lpstr>
      <vt:lpstr>2 lent.</vt:lpstr>
      <vt:lpstr>3 lent.</vt:lpstr>
      <vt:lpstr>4 lent.</vt:lpstr>
      <vt:lpstr>5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2025-01-23T08:17:52Z</cp:lastPrinted>
  <dcterms:created xsi:type="dcterms:W3CDTF">2023-03-30T07:13:31Z</dcterms:created>
  <dcterms:modified xsi:type="dcterms:W3CDTF">2025-01-30T14:44:21Z</dcterms:modified>
</cp:coreProperties>
</file>